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thameswater-my.sharepoint.com/personal/gary_crisp_thameswater_co_uk/Documents/Documents/HSW/DOC Reviews/CR 1291 and CR 1282 ES 26 Title ES26a Format/"/>
    </mc:Choice>
  </mc:AlternateContent>
  <xr:revisionPtr revIDLastSave="312" documentId="8_{055E0428-5671-434C-AD05-FAC5322CDE28}" xr6:coauthVersionLast="47" xr6:coauthVersionMax="47" xr10:uidLastSave="{246837AF-3808-4C44-AFA0-EFFF6761CD36}"/>
  <workbookProtection workbookAlgorithmName="SHA-512" workbookHashValue="HqaG752MU2vV6xIWlxDxBp36fjrgBNL4wYh+IuFu0QLjl0uOFpLWfLjmhws9gPupgDEgqOXLRzuM7Z7iUUSokQ==" workbookSaltValue="smPYznlnuc1M0pwRE5UP2g==" workbookSpinCount="100000" lockStructure="1"/>
  <bookViews>
    <workbookView xWindow="-120" yWindow="-120" windowWidth="29040" windowHeight="15840" firstSheet="1" activeTab="1" xr2:uid="{00000000-000D-0000-FFFF-FFFF00000000}"/>
  </bookViews>
  <sheets>
    <sheet name="Sheet1" sheetId="1" state="hidden" r:id="rId1"/>
    <sheet name="RISK ASSESSMENT" sheetId="2" r:id="rId2"/>
    <sheet name="Sheet3" sheetId="3" state="hidden" r:id="rId3"/>
    <sheet name="MITIGATION REQUIREMENT" sheetId="4" r:id="rId4"/>
  </sheets>
  <definedNames>
    <definedName name="_MailOriginal" localSheetId="1">'RISK ASSESSMENT'!#REF!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D10" i="4"/>
  <c r="D4" i="4"/>
  <c r="AN22" i="2"/>
  <c r="AO23" i="2"/>
  <c r="AO24" i="2"/>
  <c r="E6" i="2" l="1"/>
  <c r="L6" i="2" s="1"/>
  <c r="E7" i="2"/>
  <c r="F7" i="2"/>
  <c r="G7" i="2"/>
  <c r="H7" i="2"/>
  <c r="I7" i="2"/>
  <c r="E8" i="2"/>
  <c r="L8" i="2" s="1"/>
  <c r="E9" i="2"/>
  <c r="L9" i="2" s="1"/>
  <c r="E10" i="2"/>
  <c r="L10" i="2" s="1"/>
  <c r="E11" i="2"/>
  <c r="L11" i="2" s="1"/>
  <c r="E12" i="2"/>
  <c r="L12" i="2" s="1"/>
  <c r="E13" i="2"/>
  <c r="F13" i="2"/>
  <c r="G13" i="2"/>
  <c r="H13" i="2"/>
  <c r="I13" i="2"/>
  <c r="E14" i="2"/>
  <c r="F14" i="2"/>
  <c r="G14" i="2"/>
  <c r="H14" i="2"/>
  <c r="E19" i="2"/>
  <c r="L19" i="2" s="1"/>
  <c r="E20" i="2"/>
  <c r="F20" i="2"/>
  <c r="G20" i="2"/>
  <c r="H20" i="2"/>
  <c r="J20" i="2"/>
  <c r="E21" i="2"/>
  <c r="F21" i="2"/>
  <c r="G21" i="2"/>
  <c r="H21" i="2"/>
  <c r="I21" i="2"/>
  <c r="J21" i="2"/>
  <c r="E22" i="2"/>
  <c r="L22" i="2" s="1"/>
  <c r="E23" i="2"/>
  <c r="L23" i="2" s="1"/>
  <c r="E24" i="2"/>
  <c r="L24" i="2"/>
  <c r="E25" i="2"/>
  <c r="L25" i="2" s="1"/>
  <c r="E26" i="2"/>
  <c r="L26" i="2" s="1"/>
  <c r="E27" i="2"/>
  <c r="L27" i="2" s="1"/>
  <c r="E28" i="2"/>
  <c r="L28" i="2" s="1"/>
  <c r="E29" i="2"/>
  <c r="L29" i="2" s="1"/>
  <c r="L30" i="2"/>
  <c r="C83" i="2"/>
  <c r="C86" i="2"/>
  <c r="W25" i="2"/>
  <c r="I52" i="2"/>
  <c r="K21" i="2"/>
  <c r="W28" i="2"/>
  <c r="C88" i="2"/>
  <c r="L20" i="2" l="1"/>
  <c r="L21" i="2"/>
  <c r="AO22" i="2" s="1"/>
  <c r="AO25" i="2" s="1"/>
  <c r="L13" i="2"/>
  <c r="L7" i="2"/>
  <c r="O7" i="2" s="1"/>
  <c r="C87" i="2" s="1"/>
  <c r="I14" i="2"/>
  <c r="L14" i="2" s="1"/>
  <c r="AN23" i="2" l="1"/>
  <c r="AN24" i="2" s="1"/>
  <c r="W26" i="2" s="1"/>
  <c r="C85" i="2"/>
  <c r="W27" i="2"/>
  <c r="L32" i="2"/>
  <c r="L33" i="2"/>
  <c r="L16" i="2"/>
  <c r="C84" i="2" l="1"/>
  <c r="L35" i="2"/>
  <c r="L36" i="2"/>
  <c r="L37" i="2"/>
  <c r="L38" i="2"/>
  <c r="L40" i="2" l="1"/>
  <c r="L43" i="2" s="1"/>
  <c r="L41" i="2"/>
  <c r="L45" i="2" l="1"/>
  <c r="L46" i="2"/>
  <c r="L44" i="2"/>
  <c r="M51" i="2" l="1"/>
  <c r="L48" i="2" s="1"/>
  <c r="L47" i="2" l="1"/>
  <c r="C50" i="2" s="1"/>
  <c r="C114" i="2" s="1"/>
  <c r="C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Thames Water User</author>
  </authors>
  <commentList>
    <comment ref="D13" authorId="0" shapeId="0" xr:uid="{00000000-0006-0000-0100-000001000000}">
      <text>
        <r>
          <rPr>
            <b/>
            <sz val="10"/>
            <color indexed="81"/>
            <rFont val="Tahoma"/>
            <family val="2"/>
          </rPr>
          <t>NB. This is depth to invert.</t>
        </r>
        <r>
          <rPr>
            <sz val="10"/>
            <color indexed="81"/>
            <rFont val="Tahoma"/>
            <family val="2"/>
          </rPr>
          <t xml:space="preserve">
Remember that, any excavation over 1.2m deep or adjacent to a live carriageway will require appropriate engineered support, “For all excavations at 1.2m depth proper assessments must be made and recorded prior to further excavation taking place.”
See Essential Standard No1.
</t>
        </r>
      </text>
    </comment>
  </commentList>
</comments>
</file>

<file path=xl/sharedStrings.xml><?xml version="1.0" encoding="utf-8"?>
<sst xmlns="http://schemas.openxmlformats.org/spreadsheetml/2006/main" count="184" uniqueCount="151">
  <si>
    <t>Inputs</t>
  </si>
  <si>
    <t>Is the main greater or equal to 8"</t>
  </si>
  <si>
    <t>Is the main grp or upvc</t>
  </si>
  <si>
    <t>Will there be any other mains greater or equal to 8" in the excavation</t>
  </si>
  <si>
    <t>Is the main greater or equal to 4bar</t>
  </si>
  <si>
    <t>Is the work planned to be undertaken on (or in the vicinity of) a live.</t>
  </si>
  <si>
    <t>Can the main be depressurised</t>
  </si>
  <si>
    <t>type of work (eg. Tapping)</t>
  </si>
  <si>
    <t>depth</t>
  </si>
  <si>
    <t>location (impact of flooding, schools, basements, railway line).</t>
  </si>
  <si>
    <t>Have we conclusively proved that the we know the main we are working on.</t>
  </si>
  <si>
    <t>concrete surrpund or proximity to thrust restraints</t>
  </si>
  <si>
    <t>Outputs</t>
  </si>
  <si>
    <t xml:space="preserve">level of sign of required/ authorisation </t>
  </si>
  <si>
    <t xml:space="preserve">low, med </t>
  </si>
  <si>
    <t>is level 7</t>
  </si>
  <si>
    <t>extent of RAMS eg. Specific contigency plan</t>
  </si>
  <si>
    <t>high risk</t>
  </si>
  <si>
    <t>Chris Featherstone.</t>
  </si>
  <si>
    <t>SSOW</t>
  </si>
  <si>
    <t>requirement for valve checks</t>
  </si>
  <si>
    <t>requirement for full isolation.</t>
  </si>
  <si>
    <t>shut pack</t>
  </si>
  <si>
    <t>Pass to CD?</t>
  </si>
  <si>
    <t>Low</t>
  </si>
  <si>
    <t>Local sign off. Network Analyst, Risk Assessor</t>
  </si>
  <si>
    <t xml:space="preserve">Medium </t>
  </si>
  <si>
    <t>NOE plus senior manager within delivery organisation.</t>
  </si>
  <si>
    <t>High</t>
  </si>
  <si>
    <t>NOE, Senior Manager within delivery organisation and SLT sign off.</t>
  </si>
  <si>
    <t>Operational Risk Assessment</t>
  </si>
  <si>
    <t>Severity/Consequence Questions</t>
  </si>
  <si>
    <t>a</t>
  </si>
  <si>
    <t>Yes</t>
  </si>
  <si>
    <t>nst question on eform</t>
  </si>
  <si>
    <t>Is public safety at risk if the main were to burst during the work.  (schools, basements, railway lines, underground)?</t>
  </si>
  <si>
    <t>b</t>
  </si>
  <si>
    <t>No</t>
  </si>
  <si>
    <t>nst view on eform</t>
  </si>
  <si>
    <t>What control measures be in place to mitigate the risk of flooding in the event of failure?</t>
  </si>
  <si>
    <t>c</t>
  </si>
  <si>
    <t>Don't know</t>
  </si>
  <si>
    <t>risk assessor</t>
  </si>
  <si>
    <t>Will the main be isolated or abandoned?</t>
  </si>
  <si>
    <t>d</t>
  </si>
  <si>
    <t>N/a</t>
  </si>
  <si>
    <t>If not can the main be depressurised?</t>
  </si>
  <si>
    <t>e</t>
  </si>
  <si>
    <t>nst view</t>
  </si>
  <si>
    <t>Have we proved that the main can be shut in in the event of failure?</t>
  </si>
  <si>
    <t xml:space="preserve">If the main were to burst during excavation/ repair would there be any risk/ damage to third party assets/services (eg.substations, HV/LV mains, gas mains). </t>
  </si>
  <si>
    <t>Is there a known leakage or burst history associated with the main being worked on or in close proximity to the work?</t>
  </si>
  <si>
    <t>risk assessor view</t>
  </si>
  <si>
    <t>0-1.19m</t>
  </si>
  <si>
    <t>&gt;11bar</t>
  </si>
  <si>
    <t>Severity / Consequence Score</t>
  </si>
  <si>
    <t>Severity Score</t>
  </si>
  <si>
    <t>Likelihood of Catastrophic Failure Questions</t>
  </si>
  <si>
    <t>What is the size of main being worked on (or we are adjacent to)?</t>
  </si>
  <si>
    <t>&gt;24inch</t>
  </si>
  <si>
    <t>0-6inch</t>
  </si>
  <si>
    <t>7-8inch</t>
  </si>
  <si>
    <t>9-12inch</t>
  </si>
  <si>
    <t>13-24inch</t>
  </si>
  <si>
    <t>risk assessor - add condition format for AC. Mitigation requirements</t>
  </si>
  <si>
    <t>What is the pipe material?</t>
  </si>
  <si>
    <t>UPVC</t>
  </si>
  <si>
    <t>DI</t>
  </si>
  <si>
    <t>CI</t>
  </si>
  <si>
    <t>PE</t>
  </si>
  <si>
    <t>GRP</t>
  </si>
  <si>
    <t>AC</t>
  </si>
  <si>
    <t>Steel</t>
  </si>
  <si>
    <t>???</t>
  </si>
  <si>
    <t>Are ground conditions understood prior to carrying out the work?</t>
  </si>
  <si>
    <t>0-3bar</t>
  </si>
  <si>
    <t>4-6bar</t>
  </si>
  <si>
    <t>7-10bar</t>
  </si>
  <si>
    <t>N/A - Depressurised</t>
  </si>
  <si>
    <t>Do the ground conditions means there is an increase risk of failure of the asset (eg, voids)</t>
  </si>
  <si>
    <t>Additional Mitigation requirements before work can proceed.</t>
  </si>
  <si>
    <t>risk assessor to answer - add a don’t know and change condition format to ensure mitigation if over 1.2m</t>
  </si>
  <si>
    <t xml:space="preserve">Is there a specific temporary works design in place to carry out this work? </t>
  </si>
  <si>
    <t>1.2m-2m</t>
  </si>
  <si>
    <t>2m-4m</t>
  </si>
  <si>
    <t>&gt;4m</t>
  </si>
  <si>
    <t>Do we envisage the main to be encased in concrete or is the work to be undertaken in close proximity to thrust restraints?</t>
  </si>
  <si>
    <t>risk assessor to ans</t>
  </si>
  <si>
    <t>If Yes does it show a high risk of failure?</t>
  </si>
  <si>
    <t>Likelihood Score</t>
  </si>
  <si>
    <t>likelihood</t>
  </si>
  <si>
    <t>severity</t>
  </si>
  <si>
    <t>Likelihood Score (max 60)</t>
  </si>
  <si>
    <t>Severity Score (max 60)</t>
  </si>
  <si>
    <t>high</t>
  </si>
  <si>
    <t>low</t>
  </si>
  <si>
    <t>med</t>
  </si>
  <si>
    <t>Risk Level</t>
  </si>
  <si>
    <t>SEVERITY 1. if it’s a tm and on tool what is the h&amp;s score.</t>
  </si>
  <si>
    <t>speak to ash to understand the stage 1, stage1a, ptw( stage1 and 1a are done by risk assessor and stage 2 is signed off by NOE</t>
  </si>
  <si>
    <t>stakeholder to engage, Scot Wilkins, Mark Hancock, Stuart Smith.</t>
  </si>
  <si>
    <r>
      <t>–</t>
    </r>
    <r>
      <rPr>
        <sz val="12"/>
        <color rgb="FF0060A9"/>
        <rFont val="Arial"/>
        <family val="2"/>
      </rPr>
      <t>At what depth is the main?</t>
    </r>
  </si>
  <si>
    <t>0-1.2m</t>
  </si>
  <si>
    <t>0-1.2m (1), 1.3-2 (2), &gt;2m (3)</t>
  </si>
  <si>
    <t>1.3m-2m</t>
  </si>
  <si>
    <r>
      <t xml:space="preserve">–IS public safety at risk if the main were to burst during the work. </t>
    </r>
    <r>
      <rPr>
        <sz val="12"/>
        <color rgb="FF0060A9"/>
        <rFont val="Arial"/>
        <family val="2"/>
      </rPr>
      <t xml:space="preserve"> (schools, basements, railway lines, underground)?</t>
    </r>
  </si>
  <si>
    <t>yes (1) or no (2)</t>
  </si>
  <si>
    <t>Will contigency measures be in place to mitigate the risk of flooding in the event of failure</t>
  </si>
  <si>
    <r>
      <t>–</t>
    </r>
    <r>
      <rPr>
        <sz val="12"/>
        <color rgb="FF0060A9"/>
        <rFont val="Arial"/>
        <family val="2"/>
      </rPr>
      <t>Have we conclusively proved that the we know the main we are working on.</t>
    </r>
  </si>
  <si>
    <r>
      <t>–</t>
    </r>
    <r>
      <rPr>
        <sz val="12"/>
        <color rgb="FF0060A9"/>
        <rFont val="Arial"/>
        <family val="2"/>
      </rPr>
      <t>Do we envisage the main to be incased in concrete or is the work to be undertaken in close proximity to thrust restraints?</t>
    </r>
  </si>
  <si>
    <r>
      <t>–</t>
    </r>
    <r>
      <rPr>
        <sz val="12"/>
        <color rgb="FF0060A9"/>
        <rFont val="Arial"/>
        <family val="2"/>
      </rPr>
      <t>Others?</t>
    </r>
  </si>
  <si>
    <t>water quality</t>
  </si>
  <si>
    <t>pollution</t>
  </si>
  <si>
    <t>ground conditions</t>
  </si>
  <si>
    <t>Other info, eg booster stations, strategic assets, other tw work in the area.</t>
  </si>
  <si>
    <t>Need to use the process to generate scenarios. ie, we can choose the least risky solution.</t>
  </si>
  <si>
    <t>Need to be able to apply to waste RM</t>
  </si>
  <si>
    <t>Age</t>
  </si>
  <si>
    <t>Class</t>
  </si>
  <si>
    <t>Trunk Mains</t>
  </si>
  <si>
    <t>contaminated land</t>
  </si>
  <si>
    <t>other services</t>
  </si>
  <si>
    <t>Mitigation Measures Required Before Work Can Proceed</t>
  </si>
  <si>
    <t>Medium</t>
  </si>
  <si>
    <t>Guidance</t>
  </si>
  <si>
    <t>Ref the ES20 &amp; BS5975</t>
  </si>
  <si>
    <t>Comments Summary</t>
  </si>
  <si>
    <t>Risk Assessment Comments</t>
  </si>
  <si>
    <t>Operational Control to be consulted to consider if the works should be managed as an event</t>
  </si>
  <si>
    <t>Senior Leadership Team sign off required</t>
  </si>
  <si>
    <t>A qualifying question which is simply answered "Yes" or "No" at the time of the Risk Assessment. This might change prior to works starting but is important so the correct Safe System Of Work can be designed in the event of catastrophic failure. If the answer is "No", think about the subsequent controls.</t>
  </si>
  <si>
    <t>Remember this is a template document not a specific risk assessment. If the answer is "No", then the score is 0 and thus doesn't cause an increase in risk score. When the answer is "Yes", then this  identifies that there is potential to damage 3rd party equipment and that could increase the risk to public safety. If that is the case, appropriate controls must be identified during the risk assessment and then put in place and manged throughout the work. These control measures could include isolation or diversion.</t>
  </si>
  <si>
    <t>Method Statement &amp; Risk Assessment for live working must be agreed by Thames Water Area Manager or where applicable, Area Manager within the delivery partner organisation and agreed with Thames Water responsible persons</t>
  </si>
  <si>
    <t>Method Statement &amp; Risk Assessment agreed by Thames Water site supervisor or where applicable, the site supervisor within the delivery partner organisation
Network Optimisation Engineer or Risk Assessor to agree PTW content prior to issue.</t>
  </si>
  <si>
    <t>Network Optimisation Engineer or Risk Assessor to agree PTW content prior to issue (prior to any works taking place)</t>
  </si>
  <si>
    <t>At what depth is the main?</t>
  </si>
  <si>
    <t>What is the normal operating pressure of the main?</t>
  </si>
  <si>
    <t>Is the work planned to be undertaken on (or in the vicinity of) a live main?</t>
  </si>
  <si>
    <t>A clear and adequate contingency plan for a burst main event must be identified in the Method Statement</t>
  </si>
  <si>
    <t>Water networks Senior Manager and TW Area H&amp;S Business Partner to be informed to consider handover to Capital Delivery</t>
  </si>
  <si>
    <t>Will there be any other mains within the excavation (or within 1m) which can not be isolated?</t>
  </si>
  <si>
    <r>
      <t>Have we conclusively proved that the we know the main</t>
    </r>
    <r>
      <rPr>
        <b/>
        <sz val="14"/>
        <color rgb="FFFF0000"/>
        <rFont val="Calibri"/>
        <family val="2"/>
        <scheme val="minor"/>
      </rPr>
      <t xml:space="preserve"> </t>
    </r>
    <r>
      <rPr>
        <b/>
        <sz val="14"/>
        <color theme="1"/>
        <rFont val="Calibri"/>
        <family val="2"/>
        <scheme val="minor"/>
      </rPr>
      <t>we are working on?</t>
    </r>
  </si>
  <si>
    <t>Has a condition assessment / NDT testing been carried out on the main?</t>
  </si>
  <si>
    <t>Does the MSRA clearly identify the sequence of events and control measures required to recharge the main?</t>
  </si>
  <si>
    <r>
      <t>This question asks if th</t>
    </r>
    <r>
      <rPr>
        <sz val="11"/>
        <rFont val="Calibri"/>
        <family val="2"/>
        <scheme val="minor"/>
      </rPr>
      <t>e main / sewer</t>
    </r>
    <r>
      <rPr>
        <sz val="11"/>
        <color theme="1"/>
        <rFont val="Calibri"/>
        <family val="2"/>
        <scheme val="minor"/>
      </rPr>
      <t xml:space="preserve"> can be depressurised because if it can, then this will reduce the risk to people working on it. If the main </t>
    </r>
    <r>
      <rPr>
        <sz val="11"/>
        <rFont val="Calibri"/>
        <family val="2"/>
        <scheme val="minor"/>
      </rPr>
      <t xml:space="preserve">/ sewer cannot be depressurised additional works will need to be completed to ensure the safety of people working on it. </t>
    </r>
  </si>
  <si>
    <t>Score</t>
  </si>
  <si>
    <t>Pick from dropdown</t>
  </si>
  <si>
    <t>Any other mitigation measures identified on Risk Assessment Tab
Medium Isolation of the main should be considered in the first instance and must be discussed with the C Grade Area Manager. If this is not reasonably practicable, see Medium Risk Level control measures on "MITIGATION REQUIREMENT" TAB.</t>
  </si>
  <si>
    <t>Valve checks must be completed and method for isolating main confirmed in the event of a failure
- A trial shut prior to work commencing MUST be considered if reasonably practicable
- Any other mitigation measures identified on Risk Assessment Tab
High Isolation of the main MUST be considered in the first instance and must be discussed with C Grade Area Manager. If this is not possible, see High Risk Level control measures on "MITIGATION REQUIREMENT" TAB.</t>
  </si>
  <si>
    <t>Method Statement &amp; Risk Assessment for live working must be agreed by the Thames Water Senior Health and Safety Representative and where applicable, the Senior Manager within the delivery partner organisation
A clear and adequate project specific contingency plan for a burst main event must be identified in the Method Statement and be agreed with the Senior Health and Safety Business Partner in Thames Water
C Grade Area Manager to sign off PTW and confirm that full isolation and depressurisation is not possible
Valve checks must be completed and method for isolating main confirmed in the event of a failure
A trial shut prior to work commencing must be completed
Any other mitigation measures identified in Comments boxes on Risk Assessment Tab</t>
  </si>
  <si>
    <t>Mitigation measures required before work can proceed.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</si>
</sst>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2"/>
      <color theme="1"/>
      <name val="Arial"/>
      <family val="2"/>
    </font>
    <font>
      <sz val="12"/>
      <color rgb="FF0060A9"/>
      <name val="Arial"/>
      <family val="2"/>
    </font>
    <font>
      <b/>
      <sz val="12"/>
      <color theme="4"/>
      <name val="Cambria"/>
      <family val="1"/>
      <scheme val="major"/>
    </font>
    <font>
      <b/>
      <sz val="14"/>
      <color theme="1"/>
      <name val="Calibri"/>
      <family val="2"/>
      <scheme val="minor"/>
    </font>
    <font>
      <b/>
      <sz val="12"/>
      <color theme="1"/>
      <name val="Calibri"/>
      <family val="2"/>
      <scheme val="minor"/>
    </font>
    <font>
      <b/>
      <sz val="14"/>
      <color theme="1"/>
      <name val="Arial"/>
      <family val="2"/>
    </font>
    <font>
      <b/>
      <sz val="20"/>
      <color rgb="FFFF0000"/>
      <name val="Calibri"/>
      <family val="2"/>
      <scheme val="minor"/>
    </font>
    <font>
      <b/>
      <sz val="24"/>
      <color rgb="FFFF0000"/>
      <name val="Calibri"/>
      <family val="2"/>
      <scheme val="minor"/>
    </font>
    <font>
      <b/>
      <sz val="20"/>
      <color rgb="FF92D050"/>
      <name val="Calibri"/>
      <family val="2"/>
      <scheme val="minor"/>
    </font>
    <font>
      <b/>
      <sz val="20"/>
      <color theme="1"/>
      <name val="Calibri"/>
      <family val="2"/>
      <scheme val="minor"/>
    </font>
    <font>
      <sz val="14"/>
      <color theme="1"/>
      <name val="Calibri"/>
      <family val="2"/>
      <scheme val="minor"/>
    </font>
    <font>
      <b/>
      <sz val="14"/>
      <color theme="0"/>
      <name val="Calibri"/>
      <family val="2"/>
      <scheme val="minor"/>
    </font>
    <font>
      <sz val="11"/>
      <name val="Calibri"/>
      <family val="2"/>
      <scheme val="minor"/>
    </font>
    <font>
      <sz val="11"/>
      <color theme="0"/>
      <name val="Calibri"/>
      <family val="2"/>
      <scheme val="minor"/>
    </font>
    <font>
      <b/>
      <sz val="12"/>
      <color theme="0"/>
      <name val="Cambria"/>
      <family val="1"/>
      <scheme val="major"/>
    </font>
    <font>
      <b/>
      <sz val="10"/>
      <color indexed="81"/>
      <name val="Tahoma"/>
      <family val="2"/>
    </font>
    <font>
      <sz val="10"/>
      <color indexed="81"/>
      <name val="Tahoma"/>
      <family val="2"/>
    </font>
    <font>
      <b/>
      <sz val="16"/>
      <color theme="1"/>
      <name val="Calibri"/>
      <family val="2"/>
      <scheme val="minor"/>
    </font>
    <font>
      <sz val="16"/>
      <color theme="1"/>
      <name val="Calibri"/>
      <family val="2"/>
      <scheme val="minor"/>
    </font>
    <font>
      <b/>
      <sz val="20"/>
      <color theme="0"/>
      <name val="Calibri"/>
      <family val="2"/>
      <scheme val="minor"/>
    </font>
    <font>
      <sz val="11"/>
      <color rgb="FF000000"/>
      <name val="Calibri"/>
      <family val="2"/>
      <scheme val="minor"/>
    </font>
    <font>
      <b/>
      <sz val="14"/>
      <color rgb="FFFF0000"/>
      <name val="Calibri"/>
      <family val="2"/>
      <scheme val="minor"/>
    </font>
    <font>
      <b/>
      <sz val="16"/>
      <color theme="0"/>
      <name val="Calibri"/>
      <family val="2"/>
      <scheme val="minor"/>
    </font>
    <font>
      <b/>
      <sz val="12"/>
      <color theme="0"/>
      <name val="Calibri"/>
      <family val="2"/>
      <scheme val="minor"/>
    </font>
    <font>
      <b/>
      <sz val="24"/>
      <color theme="0"/>
      <name val="Calibri"/>
      <family val="2"/>
      <scheme val="minor"/>
    </font>
    <font>
      <b/>
      <sz val="24"/>
      <name val="Calibri"/>
      <family val="2"/>
    </font>
  </fonts>
  <fills count="1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1" fillId="0" borderId="0" xfId="0" applyFont="1"/>
    <xf numFmtId="0" fontId="2" fillId="0" borderId="0" xfId="0" applyFont="1" applyAlignment="1">
      <alignment horizontal="left" vertical="center" indent="8" readingOrder="1"/>
    </xf>
    <xf numFmtId="0" fontId="4" fillId="0" borderId="0" xfId="0" applyFont="1"/>
    <xf numFmtId="0" fontId="4" fillId="0" borderId="0" xfId="0" applyFont="1" applyAlignment="1">
      <alignment horizontal="left" vertical="center" readingOrder="1"/>
    </xf>
    <xf numFmtId="0" fontId="0" fillId="2" borderId="1" xfId="0" applyFill="1" applyBorder="1"/>
    <xf numFmtId="0" fontId="0" fillId="3" borderId="1" xfId="0" applyFill="1" applyBorder="1"/>
    <xf numFmtId="0" fontId="0" fillId="4" borderId="1" xfId="0" applyFill="1" applyBorder="1"/>
    <xf numFmtId="0" fontId="0" fillId="6" borderId="0" xfId="0" applyFill="1"/>
    <xf numFmtId="0" fontId="13" fillId="7" borderId="21" xfId="0" applyFont="1" applyFill="1" applyBorder="1"/>
    <xf numFmtId="0" fontId="13" fillId="7" borderId="20" xfId="0" applyFont="1" applyFill="1" applyBorder="1"/>
    <xf numFmtId="0" fontId="0" fillId="9" borderId="22" xfId="0" applyFill="1" applyBorder="1"/>
    <xf numFmtId="0" fontId="0" fillId="6" borderId="0" xfId="0" applyFill="1" applyProtection="1"/>
    <xf numFmtId="0" fontId="0" fillId="0" borderId="0" xfId="0" applyProtection="1"/>
    <xf numFmtId="0" fontId="5" fillId="0" borderId="0" xfId="0" applyFont="1" applyBorder="1" applyAlignment="1" applyProtection="1">
      <alignment horizontal="right"/>
    </xf>
    <xf numFmtId="0" fontId="0" fillId="5" borderId="2" xfId="0" applyFill="1" applyBorder="1" applyProtection="1"/>
    <xf numFmtId="0" fontId="11" fillId="5" borderId="7" xfId="0" applyFont="1" applyFill="1" applyBorder="1" applyProtection="1"/>
    <xf numFmtId="0" fontId="5" fillId="5" borderId="5" xfId="0" applyFont="1" applyFill="1" applyBorder="1" applyProtection="1"/>
    <xf numFmtId="0" fontId="0" fillId="5" borderId="5" xfId="0" applyFill="1" applyBorder="1" applyProtection="1"/>
    <xf numFmtId="0" fontId="0" fillId="5" borderId="7" xfId="0" applyFill="1" applyBorder="1" applyProtection="1"/>
    <xf numFmtId="0" fontId="4" fillId="6" borderId="0" xfId="0" applyFont="1" applyFill="1" applyAlignment="1" applyProtection="1">
      <alignment horizontal="left" vertical="center" wrapText="1" readingOrder="1"/>
    </xf>
    <xf numFmtId="0" fontId="4" fillId="6" borderId="0" xfId="0" applyFont="1" applyFill="1" applyAlignment="1" applyProtection="1">
      <alignment horizontal="left" vertical="center" readingOrder="1"/>
    </xf>
    <xf numFmtId="0" fontId="6" fillId="5" borderId="0" xfId="0" applyFont="1" applyFill="1" applyBorder="1" applyProtection="1"/>
    <xf numFmtId="0" fontId="5" fillId="0" borderId="1" xfId="0" applyFont="1" applyBorder="1" applyProtection="1"/>
    <xf numFmtId="0" fontId="5" fillId="0" borderId="0" xfId="0" applyFont="1" applyBorder="1" applyProtection="1"/>
    <xf numFmtId="0" fontId="0" fillId="0" borderId="0" xfId="0" applyAlignment="1" applyProtection="1"/>
    <xf numFmtId="0" fontId="5" fillId="0" borderId="11" xfId="0" applyFont="1" applyBorder="1" applyProtection="1"/>
    <xf numFmtId="0" fontId="0" fillId="0" borderId="0" xfId="0" applyAlignment="1" applyProtection="1">
      <alignment wrapText="1"/>
    </xf>
    <xf numFmtId="0" fontId="5" fillId="0" borderId="0" xfId="0" applyFont="1" applyAlignment="1" applyProtection="1">
      <alignment vertical="center" wrapText="1" readingOrder="1"/>
    </xf>
    <xf numFmtId="0" fontId="5" fillId="5" borderId="0" xfId="0" applyFont="1" applyFill="1" applyBorder="1" applyProtection="1"/>
    <xf numFmtId="0" fontId="0" fillId="5" borderId="0" xfId="0" applyFill="1" applyBorder="1" applyProtection="1"/>
    <xf numFmtId="0" fontId="0" fillId="5" borderId="3" xfId="0" applyFill="1" applyBorder="1" applyProtection="1"/>
    <xf numFmtId="0" fontId="0" fillId="5" borderId="8" xfId="0" applyFill="1" applyBorder="1" applyProtection="1"/>
    <xf numFmtId="0" fontId="0" fillId="5" borderId="9" xfId="0" applyFill="1" applyBorder="1" applyProtection="1"/>
    <xf numFmtId="0" fontId="0" fillId="5" borderId="6" xfId="0" applyFill="1" applyBorder="1" applyProtection="1"/>
    <xf numFmtId="0" fontId="5" fillId="0" borderId="25" xfId="0" applyFont="1" applyBorder="1" applyProtection="1"/>
    <xf numFmtId="0" fontId="5" fillId="0" borderId="0" xfId="0" applyFont="1" applyBorder="1" applyAlignment="1" applyProtection="1">
      <alignment wrapText="1" readingOrder="1"/>
    </xf>
    <xf numFmtId="0" fontId="0" fillId="6" borderId="0" xfId="0" applyFill="1" applyAlignment="1" applyProtection="1">
      <alignment wrapText="1" readingOrder="1"/>
    </xf>
    <xf numFmtId="0" fontId="0" fillId="0" borderId="0" xfId="0" applyAlignment="1" applyProtection="1">
      <alignment wrapText="1" readingOrder="1"/>
    </xf>
    <xf numFmtId="0" fontId="9" fillId="0" borderId="0" xfId="0" applyFont="1" applyBorder="1" applyProtection="1"/>
    <xf numFmtId="0" fontId="8" fillId="0" borderId="0" xfId="0" applyFont="1" applyBorder="1" applyProtection="1"/>
    <xf numFmtId="0" fontId="10" fillId="0" borderId="0" xfId="0" applyFont="1" applyBorder="1" applyProtection="1"/>
    <xf numFmtId="0" fontId="0" fillId="6" borderId="0" xfId="0" applyFill="1" applyBorder="1" applyProtection="1"/>
    <xf numFmtId="0" fontId="5" fillId="6" borderId="0" xfId="0" applyFont="1" applyFill="1" applyBorder="1" applyProtection="1"/>
    <xf numFmtId="0" fontId="0" fillId="9" borderId="23" xfId="0" applyFill="1" applyBorder="1" applyAlignment="1">
      <alignment wrapText="1"/>
    </xf>
    <xf numFmtId="0" fontId="19" fillId="5" borderId="5" xfId="0" applyFont="1" applyFill="1" applyBorder="1" applyProtection="1"/>
    <xf numFmtId="0" fontId="20" fillId="5" borderId="0" xfId="0" applyFont="1" applyFill="1" applyBorder="1" applyProtection="1"/>
    <xf numFmtId="0" fontId="20" fillId="5" borderId="6" xfId="0" applyFont="1" applyFill="1" applyBorder="1" applyProtection="1"/>
    <xf numFmtId="0" fontId="20" fillId="5" borderId="5" xfId="0" applyFont="1" applyFill="1" applyBorder="1" applyProtection="1"/>
    <xf numFmtId="0" fontId="15" fillId="10" borderId="3" xfId="0" applyFont="1" applyFill="1" applyBorder="1" applyProtection="1"/>
    <xf numFmtId="0" fontId="15" fillId="10" borderId="4" xfId="0" applyFont="1" applyFill="1" applyBorder="1" applyProtection="1"/>
    <xf numFmtId="0" fontId="15" fillId="10" borderId="8" xfId="0" applyFont="1" applyFill="1" applyBorder="1" applyProtection="1"/>
    <xf numFmtId="0" fontId="15" fillId="10" borderId="9" xfId="0" applyFont="1" applyFill="1" applyBorder="1" applyProtection="1"/>
    <xf numFmtId="0" fontId="0" fillId="8" borderId="23" xfId="0" applyFill="1" applyBorder="1" applyAlignment="1">
      <alignment wrapText="1"/>
    </xf>
    <xf numFmtId="0" fontId="14" fillId="0" borderId="0" xfId="0" applyFont="1" applyProtection="1"/>
    <xf numFmtId="0" fontId="0" fillId="6" borderId="0" xfId="0" applyFill="1" applyAlignment="1" applyProtection="1">
      <alignment wrapText="1"/>
    </xf>
    <xf numFmtId="0" fontId="0" fillId="6" borderId="0" xfId="0" applyNumberFormat="1" applyFill="1" applyBorder="1" applyAlignment="1" applyProtection="1">
      <alignment wrapText="1"/>
    </xf>
    <xf numFmtId="0" fontId="0" fillId="8" borderId="22" xfId="0" applyFill="1" applyBorder="1" applyAlignment="1">
      <alignment wrapText="1"/>
    </xf>
    <xf numFmtId="0" fontId="0" fillId="9" borderId="22" xfId="0" applyFill="1" applyBorder="1" applyAlignment="1">
      <alignment wrapText="1"/>
    </xf>
    <xf numFmtId="0" fontId="15" fillId="4" borderId="23" xfId="0" applyFont="1" applyFill="1" applyBorder="1" applyAlignment="1">
      <alignment wrapText="1"/>
    </xf>
    <xf numFmtId="0" fontId="15" fillId="4" borderId="22" xfId="0" applyFont="1" applyFill="1" applyBorder="1"/>
    <xf numFmtId="0" fontId="0" fillId="6" borderId="1" xfId="0" applyFill="1" applyBorder="1" applyAlignment="1" applyProtection="1">
      <alignment vertical="center"/>
    </xf>
    <xf numFmtId="0" fontId="0" fillId="6" borderId="0" xfId="0" applyFill="1" applyAlignment="1" applyProtection="1">
      <alignment vertical="center" wrapText="1"/>
    </xf>
    <xf numFmtId="0" fontId="0" fillId="6" borderId="0" xfId="0" applyFill="1" applyAlignment="1" applyProtection="1">
      <alignment vertical="center"/>
    </xf>
    <xf numFmtId="0" fontId="0" fillId="0" borderId="1" xfId="0" applyNumberFormat="1" applyFill="1" applyBorder="1" applyAlignment="1" applyProtection="1">
      <alignment vertical="center" wrapText="1"/>
    </xf>
    <xf numFmtId="0" fontId="0" fillId="0" borderId="1" xfId="0" applyFill="1" applyBorder="1" applyAlignment="1" applyProtection="1">
      <alignment vertical="center" wrapText="1"/>
    </xf>
    <xf numFmtId="0" fontId="0" fillId="6" borderId="0" xfId="0" applyFill="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0" fillId="0" borderId="0" xfId="0" applyAlignment="1" applyProtection="1">
      <alignment horizontal="center" vertical="center"/>
    </xf>
    <xf numFmtId="0" fontId="5" fillId="0" borderId="2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6" borderId="3"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5" fillId="6" borderId="0" xfId="0" applyFont="1" applyFill="1" applyBorder="1" applyAlignment="1" applyProtection="1">
      <alignment horizontal="center" vertical="center"/>
    </xf>
    <xf numFmtId="2" fontId="5" fillId="6" borderId="8" xfId="0" applyNumberFormat="1" applyFont="1" applyFill="1" applyBorder="1" applyAlignment="1" applyProtection="1">
      <alignment horizontal="center" vertical="center"/>
    </xf>
    <xf numFmtId="0" fontId="0" fillId="6" borderId="19" xfId="0" applyFill="1" applyBorder="1" applyAlignment="1" applyProtection="1">
      <alignment horizontal="center" vertical="center"/>
    </xf>
    <xf numFmtId="0" fontId="0" fillId="3" borderId="0" xfId="0" applyFill="1" applyAlignment="1" applyProtection="1">
      <alignment horizontal="center" vertical="center"/>
    </xf>
    <xf numFmtId="0" fontId="20"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8" xfId="0" applyFill="1" applyBorder="1" applyAlignment="1" applyProtection="1">
      <alignment horizontal="center" vertical="center"/>
    </xf>
    <xf numFmtId="0" fontId="16" fillId="6" borderId="0" xfId="0" applyFont="1" applyFill="1" applyAlignment="1" applyProtection="1">
      <alignment horizontal="left" vertical="center" readingOrder="1"/>
    </xf>
    <xf numFmtId="0" fontId="22" fillId="0" borderId="0" xfId="0" applyFont="1" applyFill="1" applyBorder="1" applyAlignment="1" applyProtection="1">
      <alignment wrapText="1"/>
    </xf>
    <xf numFmtId="0" fontId="0" fillId="0" borderId="0" xfId="0" applyFill="1" applyBorder="1" applyAlignment="1" applyProtection="1">
      <alignment horizontal="right"/>
    </xf>
    <xf numFmtId="0" fontId="5" fillId="6" borderId="0" xfId="0" applyFont="1" applyFill="1" applyBorder="1" applyAlignment="1" applyProtection="1">
      <alignment horizontal="right"/>
    </xf>
    <xf numFmtId="0" fontId="25" fillId="11" borderId="28" xfId="0" applyFont="1" applyFill="1" applyBorder="1" applyAlignment="1" applyProtection="1">
      <alignment horizontal="center" vertical="center"/>
    </xf>
    <xf numFmtId="0" fontId="25" fillId="11" borderId="28" xfId="0" applyFont="1" applyFill="1" applyBorder="1" applyProtection="1"/>
    <xf numFmtId="0" fontId="25" fillId="11" borderId="29" xfId="0" applyFont="1" applyFill="1" applyBorder="1" applyAlignment="1" applyProtection="1">
      <alignment horizontal="center" vertical="center"/>
    </xf>
    <xf numFmtId="0" fontId="24" fillId="11" borderId="27" xfId="0" applyFont="1" applyFill="1" applyBorder="1" applyAlignment="1" applyProtection="1">
      <alignment horizontal="center" vertical="center" wrapText="1" readingOrder="1"/>
    </xf>
    <xf numFmtId="0" fontId="13" fillId="12" borderId="15" xfId="0" applyFont="1" applyFill="1" applyBorder="1" applyAlignment="1" applyProtection="1">
      <alignment vertical="center" wrapText="1" readingOrder="1"/>
    </xf>
    <xf numFmtId="0" fontId="13" fillId="12" borderId="16" xfId="0" applyFont="1" applyFill="1" applyBorder="1" applyAlignment="1" applyProtection="1">
      <alignment horizontal="right"/>
    </xf>
    <xf numFmtId="0" fontId="13" fillId="12" borderId="16" xfId="0" applyFont="1" applyFill="1" applyBorder="1" applyProtection="1"/>
    <xf numFmtId="0" fontId="13" fillId="12" borderId="17" xfId="0" applyFont="1" applyFill="1" applyBorder="1" applyAlignment="1" applyProtection="1">
      <alignment horizontal="center" vertical="center"/>
    </xf>
    <xf numFmtId="0" fontId="15" fillId="4" borderId="30" xfId="0" applyFont="1" applyFill="1" applyBorder="1"/>
    <xf numFmtId="0" fontId="0" fillId="6" borderId="0" xfId="0" applyFill="1" applyAlignment="1">
      <alignment vertical="center"/>
    </xf>
    <xf numFmtId="0" fontId="13" fillId="13" borderId="18" xfId="0" applyFont="1" applyFill="1" applyBorder="1" applyAlignment="1" applyProtection="1">
      <alignment wrapText="1" readingOrder="1"/>
    </xf>
    <xf numFmtId="0" fontId="13" fillId="13" borderId="19" xfId="0" applyFont="1" applyFill="1" applyBorder="1" applyAlignment="1" applyProtection="1">
      <alignment horizontal="right"/>
    </xf>
    <xf numFmtId="0" fontId="13" fillId="13" borderId="19" xfId="0" applyFont="1" applyFill="1" applyBorder="1" applyProtection="1"/>
    <xf numFmtId="0" fontId="13" fillId="13" borderId="20" xfId="0" applyFont="1" applyFill="1" applyBorder="1" applyAlignment="1" applyProtection="1">
      <alignment horizontal="center" vertical="center"/>
    </xf>
    <xf numFmtId="0" fontId="13" fillId="12" borderId="18" xfId="0" applyFont="1" applyFill="1" applyBorder="1" applyAlignment="1" applyProtection="1">
      <alignment wrapText="1" readingOrder="1"/>
    </xf>
    <xf numFmtId="0" fontId="13" fillId="12" borderId="19" xfId="0" applyFont="1" applyFill="1" applyBorder="1" applyAlignment="1" applyProtection="1">
      <alignment horizontal="right"/>
    </xf>
    <xf numFmtId="0" fontId="13" fillId="12" borderId="19" xfId="0" applyFont="1" applyFill="1" applyBorder="1" applyProtection="1"/>
    <xf numFmtId="0" fontId="13" fillId="12" borderId="20" xfId="0" applyFont="1" applyFill="1" applyBorder="1" applyAlignment="1" applyProtection="1">
      <alignment horizontal="center" vertical="center"/>
    </xf>
    <xf numFmtId="0" fontId="15" fillId="13" borderId="18" xfId="0" applyFont="1" applyFill="1" applyBorder="1" applyAlignment="1" applyProtection="1">
      <alignment wrapText="1" readingOrder="1"/>
    </xf>
    <xf numFmtId="0" fontId="27" fillId="6" borderId="0" xfId="0" applyFont="1" applyFill="1" applyAlignment="1" applyProtection="1">
      <alignment horizontal="left" vertical="center" readingOrder="1"/>
    </xf>
    <xf numFmtId="0" fontId="0" fillId="0" borderId="0" xfId="0" applyFill="1"/>
    <xf numFmtId="0" fontId="5" fillId="0" borderId="13" xfId="0" applyFont="1" applyBorder="1" applyAlignment="1" applyProtection="1">
      <alignment horizontal="left" vertical="center" wrapText="1" readingOrder="1"/>
    </xf>
    <xf numFmtId="0" fontId="5" fillId="6" borderId="13" xfId="0" applyFont="1" applyFill="1" applyBorder="1" applyAlignment="1" applyProtection="1">
      <alignment horizontal="left" vertical="center" wrapText="1" readingOrder="1"/>
    </xf>
    <xf numFmtId="0" fontId="5" fillId="0" borderId="24" xfId="0" applyFont="1" applyBorder="1" applyAlignment="1" applyProtection="1">
      <alignment horizontal="left" vertical="center" wrapText="1" readingOrder="1"/>
    </xf>
    <xf numFmtId="0" fontId="5" fillId="0" borderId="10" xfId="0" applyFont="1" applyBorder="1" applyAlignment="1" applyProtection="1">
      <alignment horizontal="left" vertical="center" wrapText="1" readingOrder="1"/>
    </xf>
    <xf numFmtId="0" fontId="5" fillId="14" borderId="1" xfId="0" applyFont="1" applyFill="1" applyBorder="1" applyAlignment="1" applyProtection="1">
      <alignment horizontal="center" vertical="center"/>
      <protection locked="0"/>
    </xf>
    <xf numFmtId="0" fontId="7" fillId="14" borderId="11" xfId="0" applyFont="1" applyFill="1" applyBorder="1" applyAlignment="1" applyProtection="1">
      <alignment horizontal="center" vertical="center" readingOrder="1"/>
      <protection locked="0"/>
    </xf>
    <xf numFmtId="0" fontId="0" fillId="14" borderId="1" xfId="0" applyFill="1" applyBorder="1" applyAlignment="1" applyProtection="1">
      <alignment vertical="center" wrapText="1"/>
      <protection locked="0"/>
    </xf>
    <xf numFmtId="0" fontId="5" fillId="14" borderId="1" xfId="0" applyFont="1" applyFill="1" applyBorder="1" applyAlignment="1" applyProtection="1">
      <alignment horizontal="center" vertical="center" readingOrder="1"/>
      <protection locked="0"/>
    </xf>
    <xf numFmtId="0" fontId="5" fillId="14" borderId="1" xfId="0" applyFont="1" applyFill="1" applyBorder="1" applyAlignment="1" applyProtection="1">
      <alignment horizontal="center"/>
      <protection locked="0"/>
    </xf>
    <xf numFmtId="0" fontId="5" fillId="14" borderId="25"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19" fillId="5" borderId="5" xfId="0" applyFont="1" applyFill="1" applyBorder="1" applyAlignment="1" applyProtection="1">
      <alignment horizontal="left" vertical="top"/>
    </xf>
    <xf numFmtId="0" fontId="20" fillId="0" borderId="0" xfId="0" applyFont="1" applyAlignment="1" applyProtection="1">
      <alignment horizontal="left" vertical="top"/>
    </xf>
    <xf numFmtId="0" fontId="20" fillId="0" borderId="0" xfId="0" applyFont="1" applyBorder="1" applyAlignment="1" applyProtection="1">
      <alignment horizontal="left" vertical="top"/>
    </xf>
    <xf numFmtId="0" fontId="19" fillId="5" borderId="5" xfId="0" applyFont="1" applyFill="1" applyBorder="1" applyAlignment="1" applyProtection="1">
      <alignment horizontal="left" vertical="top" wrapText="1"/>
    </xf>
    <xf numFmtId="0" fontId="20" fillId="5" borderId="0" xfId="0" applyFont="1" applyFill="1" applyAlignment="1" applyProtection="1">
      <alignment horizontal="left" vertical="top" wrapText="1"/>
    </xf>
    <xf numFmtId="0" fontId="20" fillId="5" borderId="6" xfId="0" applyFont="1" applyFill="1" applyBorder="1" applyAlignment="1" applyProtection="1">
      <alignment horizontal="left" vertical="top" wrapText="1"/>
    </xf>
    <xf numFmtId="0" fontId="19" fillId="5" borderId="5" xfId="0" applyFont="1" applyFill="1" applyBorder="1" applyAlignment="1" applyProtection="1">
      <alignment wrapText="1"/>
    </xf>
    <xf numFmtId="0" fontId="0" fillId="5" borderId="0" xfId="0" applyFill="1" applyAlignment="1" applyProtection="1">
      <alignment wrapText="1"/>
    </xf>
    <xf numFmtId="0" fontId="0" fillId="5" borderId="6" xfId="0" applyFill="1" applyBorder="1" applyAlignment="1" applyProtection="1">
      <alignment wrapText="1"/>
    </xf>
    <xf numFmtId="0" fontId="19" fillId="5" borderId="2" xfId="0" applyFont="1" applyFill="1" applyBorder="1" applyAlignment="1" applyProtection="1">
      <alignment wrapText="1"/>
    </xf>
    <xf numFmtId="0" fontId="0" fillId="5" borderId="3" xfId="0" applyFill="1" applyBorder="1" applyAlignment="1" applyProtection="1">
      <alignment wrapText="1"/>
    </xf>
    <xf numFmtId="0" fontId="26" fillId="11" borderId="2" xfId="0" applyFont="1" applyFill="1" applyBorder="1" applyAlignment="1" applyProtection="1">
      <alignment horizontal="center" wrapText="1" readingOrder="1"/>
    </xf>
    <xf numFmtId="0" fontId="26" fillId="11" borderId="3" xfId="0" applyFont="1" applyFill="1" applyBorder="1" applyAlignment="1" applyProtection="1">
      <alignment horizontal="center" wrapText="1" readingOrder="1"/>
    </xf>
    <xf numFmtId="0" fontId="26" fillId="11" borderId="4" xfId="0" applyFont="1" applyFill="1" applyBorder="1" applyAlignment="1" applyProtection="1">
      <alignment horizontal="center" wrapText="1" readingOrder="1"/>
    </xf>
    <xf numFmtId="0" fontId="19" fillId="5" borderId="5" xfId="0" applyFont="1" applyFill="1" applyBorder="1" applyAlignment="1" applyProtection="1">
      <alignment horizontal="center" vertical="center" wrapText="1" readingOrder="1"/>
    </xf>
    <xf numFmtId="0" fontId="19" fillId="5" borderId="0" xfId="0" applyFont="1" applyFill="1" applyBorder="1" applyAlignment="1" applyProtection="1">
      <alignment horizontal="center" vertical="center" wrapText="1" readingOrder="1"/>
    </xf>
    <xf numFmtId="0" fontId="19" fillId="5" borderId="6" xfId="0" applyFont="1" applyFill="1" applyBorder="1" applyAlignment="1" applyProtection="1">
      <alignment horizontal="center" vertical="center" wrapText="1" readingOrder="1"/>
    </xf>
    <xf numFmtId="0" fontId="19" fillId="5" borderId="7" xfId="0" applyFont="1" applyFill="1" applyBorder="1" applyAlignment="1" applyProtection="1">
      <alignment horizontal="center" vertical="center" wrapText="1" readingOrder="1"/>
    </xf>
    <xf numFmtId="0" fontId="19" fillId="5" borderId="8" xfId="0" applyFont="1" applyFill="1" applyBorder="1" applyAlignment="1" applyProtection="1">
      <alignment horizontal="center" vertical="center" wrapText="1" readingOrder="1"/>
    </xf>
    <xf numFmtId="0" fontId="19" fillId="5" borderId="9" xfId="0" applyFont="1" applyFill="1" applyBorder="1" applyAlignment="1" applyProtection="1">
      <alignment horizontal="center" vertical="center" wrapText="1" readingOrder="1"/>
    </xf>
    <xf numFmtId="0" fontId="21" fillId="11" borderId="2" xfId="0" applyFont="1" applyFill="1" applyBorder="1" applyAlignment="1" applyProtection="1">
      <alignment horizontal="center" vertical="center"/>
    </xf>
    <xf numFmtId="0" fontId="21" fillId="11" borderId="3" xfId="0" applyFont="1" applyFill="1" applyBorder="1" applyAlignment="1" applyProtection="1">
      <alignment horizontal="center" vertical="center"/>
    </xf>
    <xf numFmtId="0" fontId="21" fillId="11" borderId="4" xfId="0" applyFont="1" applyFill="1" applyBorder="1" applyAlignment="1" applyProtection="1">
      <alignment horizontal="center" vertical="center"/>
    </xf>
    <xf numFmtId="0" fontId="21" fillId="11" borderId="7" xfId="0" applyFont="1" applyFill="1" applyBorder="1" applyAlignment="1" applyProtection="1">
      <alignment horizontal="center" vertical="center"/>
    </xf>
    <xf numFmtId="0" fontId="21" fillId="11" borderId="8" xfId="0" applyFont="1" applyFill="1" applyBorder="1" applyAlignment="1" applyProtection="1">
      <alignment horizontal="center" vertical="center"/>
    </xf>
    <xf numFmtId="0" fontId="21" fillId="11" borderId="9" xfId="0" applyFont="1" applyFill="1" applyBorder="1" applyAlignment="1" applyProtection="1">
      <alignment horizontal="center" vertical="center"/>
    </xf>
    <xf numFmtId="0" fontId="1" fillId="6" borderId="1" xfId="0" applyFont="1" applyFill="1" applyBorder="1" applyAlignment="1" applyProtection="1">
      <alignment horizontal="center" vertical="center" wrapText="1"/>
    </xf>
    <xf numFmtId="0" fontId="0" fillId="14" borderId="1" xfId="0" applyFill="1" applyBorder="1" applyAlignment="1" applyProtection="1">
      <alignment horizontal="center" vertical="center" wrapText="1"/>
      <protection locked="0"/>
    </xf>
    <xf numFmtId="0" fontId="20" fillId="0" borderId="0" xfId="0" applyFont="1" applyAlignment="1" applyProtection="1">
      <alignment horizontal="left" vertical="top" wrapText="1" readingOrder="1"/>
    </xf>
    <xf numFmtId="0" fontId="20" fillId="0" borderId="31" xfId="0" applyFont="1" applyFill="1" applyBorder="1" applyAlignment="1" applyProtection="1">
      <alignment horizontal="left" vertical="top" wrapText="1" readingOrder="1"/>
    </xf>
    <xf numFmtId="0" fontId="20" fillId="0" borderId="32" xfId="0" applyFont="1" applyFill="1" applyBorder="1" applyAlignment="1" applyProtection="1">
      <alignment horizontal="left" vertical="top" wrapText="1" readingOrder="1"/>
    </xf>
    <xf numFmtId="0" fontId="20" fillId="0" borderId="33" xfId="0" applyFont="1" applyFill="1" applyBorder="1" applyAlignment="1" applyProtection="1">
      <alignment horizontal="left" vertical="top" wrapText="1" readingOrder="1"/>
    </xf>
    <xf numFmtId="0" fontId="19" fillId="0" borderId="5" xfId="0" applyFont="1" applyFill="1" applyBorder="1" applyAlignment="1" applyProtection="1">
      <alignment vertical="distributed"/>
    </xf>
    <xf numFmtId="0" fontId="0" fillId="0" borderId="0" xfId="0" applyFill="1" applyAlignment="1" applyProtection="1">
      <alignment vertical="distributed"/>
    </xf>
    <xf numFmtId="0" fontId="0" fillId="0" borderId="6" xfId="0" applyFill="1" applyBorder="1" applyAlignment="1" applyProtection="1">
      <alignment vertical="distributed"/>
    </xf>
    <xf numFmtId="0" fontId="19" fillId="5" borderId="5" xfId="0" applyFont="1" applyFill="1" applyBorder="1" applyAlignment="1" applyProtection="1">
      <alignment vertical="top" wrapText="1"/>
    </xf>
    <xf numFmtId="0" fontId="0" fillId="0" borderId="0" xfId="0" applyAlignment="1" applyProtection="1">
      <alignment vertical="top" wrapText="1"/>
    </xf>
    <xf numFmtId="0" fontId="0" fillId="0" borderId="6" xfId="0" applyBorder="1" applyAlignment="1" applyProtection="1">
      <alignment vertical="top" wrapText="1"/>
    </xf>
    <xf numFmtId="0" fontId="5" fillId="8" borderId="23" xfId="0" applyFont="1" applyFill="1" applyBorder="1" applyAlignment="1">
      <alignment horizontal="center" vertical="center"/>
    </xf>
    <xf numFmtId="0" fontId="12" fillId="8" borderId="22"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30" xfId="0" applyFont="1" applyFill="1" applyBorder="1" applyAlignment="1">
      <alignment horizontal="center" vertical="center"/>
    </xf>
  </cellXfs>
  <cellStyles count="1">
    <cellStyle name="Normal" xfId="0" builtinId="0"/>
  </cellStyles>
  <dxfs count="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ED2813"/>
        </patternFill>
      </fill>
    </dxf>
    <dxf>
      <fill>
        <patternFill>
          <bgColor rgb="FFFF0000"/>
        </patternFill>
      </fill>
    </dxf>
  </dxfs>
  <tableStyles count="0" defaultTableStyle="TableStyleMedium2" defaultPivotStyle="PivotStyleLight16"/>
  <colors>
    <mruColors>
      <color rgb="FFED2813"/>
      <color rgb="FFFF3300"/>
      <color rgb="FFFFFF66"/>
      <color rgb="FF9C0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Operational- Risk Assessment</a:t>
            </a:r>
          </a:p>
        </c:rich>
      </c:tx>
      <c:overlay val="0"/>
    </c:title>
    <c:autoTitleDeleted val="0"/>
    <c:plotArea>
      <c:layout>
        <c:manualLayout>
          <c:layoutTarget val="inner"/>
          <c:xMode val="edge"/>
          <c:yMode val="edge"/>
          <c:x val="8.3805602660868797E-2"/>
          <c:y val="0.10020819666335386"/>
          <c:w val="0.86876830521964843"/>
          <c:h val="0.81226592606268688"/>
        </c:manualLayout>
      </c:layout>
      <c:scatterChart>
        <c:scatterStyle val="lineMarker"/>
        <c:varyColors val="0"/>
        <c:ser>
          <c:idx val="1"/>
          <c:order val="0"/>
          <c:spPr>
            <a:ln w="28575">
              <a:noFill/>
            </a:ln>
          </c:spPr>
          <c:marker>
            <c:symbol val="circle"/>
            <c:size val="18"/>
            <c:spPr>
              <a:solidFill>
                <a:schemeClr val="accent1"/>
              </a:solidFill>
            </c:spPr>
          </c:marker>
          <c:trendline>
            <c:trendlineType val="linear"/>
            <c:dispRSqr val="0"/>
            <c:dispEq val="1"/>
            <c:trendlineLbl>
              <c:numFmt formatCode="General" sourceLinked="0"/>
            </c:trendlineLbl>
          </c:trendline>
          <c:xVal>
            <c:numRef>
              <c:f>'RISK ASSESSMENT'!$L$41</c:f>
              <c:numCache>
                <c:formatCode>General</c:formatCode>
                <c:ptCount val="1"/>
                <c:pt idx="0">
                  <c:v>0</c:v>
                </c:pt>
              </c:numCache>
            </c:numRef>
          </c:xVal>
          <c:yVal>
            <c:numRef>
              <c:f>'RISK ASSESSMENT'!$L$40</c:f>
              <c:numCache>
                <c:formatCode>General</c:formatCode>
                <c:ptCount val="1"/>
                <c:pt idx="0">
                  <c:v>0</c:v>
                </c:pt>
              </c:numCache>
            </c:numRef>
          </c:yVal>
          <c:smooth val="0"/>
          <c:extLst>
            <c:ext xmlns:c16="http://schemas.microsoft.com/office/drawing/2014/chart" uri="{C3380CC4-5D6E-409C-BE32-E72D297353CC}">
              <c16:uniqueId val="{00000001-C1DD-453B-8582-EC6EF7C2DA6F}"/>
            </c:ext>
          </c:extLst>
        </c:ser>
        <c:dLbls>
          <c:showLegendKey val="0"/>
          <c:showVal val="0"/>
          <c:showCatName val="0"/>
          <c:showSerName val="0"/>
          <c:showPercent val="0"/>
          <c:showBubbleSize val="0"/>
        </c:dLbls>
        <c:axId val="84461824"/>
        <c:axId val="84464000"/>
      </c:scatterChart>
      <c:valAx>
        <c:axId val="84461824"/>
        <c:scaling>
          <c:orientation val="minMax"/>
          <c:max val="60"/>
          <c:min val="0"/>
        </c:scaling>
        <c:delete val="0"/>
        <c:axPos val="b"/>
        <c:majorGridlines>
          <c:spPr>
            <a:ln>
              <a:noFill/>
            </a:ln>
          </c:spPr>
        </c:majorGridlines>
        <c:title>
          <c:tx>
            <c:rich>
              <a:bodyPr/>
              <a:lstStyle/>
              <a:p>
                <a:pPr>
                  <a:defRPr/>
                </a:pPr>
                <a:r>
                  <a:rPr lang="en-US" sz="1800"/>
                  <a:t>Severity</a:t>
                </a:r>
              </a:p>
            </c:rich>
          </c:tx>
          <c:overlay val="0"/>
        </c:title>
        <c:numFmt formatCode="General" sourceLinked="1"/>
        <c:majorTickMark val="out"/>
        <c:minorTickMark val="none"/>
        <c:tickLblPos val="nextTo"/>
        <c:spPr>
          <a:noFill/>
        </c:spPr>
        <c:txPr>
          <a:bodyPr/>
          <a:lstStyle/>
          <a:p>
            <a:pPr>
              <a:defRPr sz="1100" b="1"/>
            </a:pPr>
            <a:endParaRPr lang="en-US"/>
          </a:p>
        </c:txPr>
        <c:crossAx val="84464000"/>
        <c:crosses val="autoZero"/>
        <c:crossBetween val="midCat"/>
      </c:valAx>
      <c:valAx>
        <c:axId val="84464000"/>
        <c:scaling>
          <c:orientation val="minMax"/>
          <c:max val="60"/>
          <c:min val="0"/>
        </c:scaling>
        <c:delete val="0"/>
        <c:axPos val="l"/>
        <c:majorGridlines>
          <c:spPr>
            <a:ln>
              <a:noFill/>
            </a:ln>
          </c:spPr>
        </c:majorGridlines>
        <c:title>
          <c:tx>
            <c:rich>
              <a:bodyPr rot="-5400000" vert="horz"/>
              <a:lstStyle/>
              <a:p>
                <a:pPr>
                  <a:defRPr sz="1600"/>
                </a:pPr>
                <a:r>
                  <a:rPr lang="en-US" sz="1600"/>
                  <a:t>Likelihood</a:t>
                </a:r>
              </a:p>
            </c:rich>
          </c:tx>
          <c:overlay val="0"/>
        </c:title>
        <c:numFmt formatCode="General" sourceLinked="1"/>
        <c:majorTickMark val="out"/>
        <c:minorTickMark val="none"/>
        <c:tickLblPos val="nextTo"/>
        <c:txPr>
          <a:bodyPr/>
          <a:lstStyle/>
          <a:p>
            <a:pPr>
              <a:defRPr sz="1100" b="1"/>
            </a:pPr>
            <a:endParaRPr lang="en-US"/>
          </a:p>
        </c:txPr>
        <c:crossAx val="84461824"/>
        <c:crosses val="autoZero"/>
        <c:crossBetween val="midCat"/>
      </c:valAx>
      <c:spPr>
        <a:blipFill>
          <a:blip xmlns:r="http://schemas.openxmlformats.org/officeDocument/2006/relationships" r:embed="rId1"/>
          <a:stretch>
            <a:fillRect/>
          </a:stretch>
        </a:blip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37986</xdr:colOff>
      <xdr:row>52</xdr:row>
      <xdr:rowOff>174625</xdr:rowOff>
    </xdr:from>
    <xdr:to>
      <xdr:col>14</xdr:col>
      <xdr:colOff>95250</xdr:colOff>
      <xdr:row>78</xdr:row>
      <xdr:rowOff>178594</xdr:rowOff>
    </xdr:to>
    <xdr:graphicFrame macro="">
      <xdr:nvGraphicFramePr>
        <xdr:cNvPr id="2" name="Chart 1" title="Working on Live Mains - Risk Assess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26"/>
  <sheetViews>
    <sheetView workbookViewId="0">
      <selection activeCell="B15" sqref="B15"/>
    </sheetView>
  </sheetViews>
  <sheetFormatPr defaultRowHeight="15" x14ac:dyDescent="0.25"/>
  <cols>
    <col min="2" max="2" width="70" bestFit="1" customWidth="1"/>
  </cols>
  <sheetData>
    <row r="2" spans="2:4" x14ac:dyDescent="0.25">
      <c r="B2" s="1" t="s">
        <v>0</v>
      </c>
    </row>
    <row r="3" spans="2:4" x14ac:dyDescent="0.25">
      <c r="B3" t="s">
        <v>1</v>
      </c>
    </row>
    <row r="4" spans="2:4" x14ac:dyDescent="0.25">
      <c r="B4" t="s">
        <v>2</v>
      </c>
    </row>
    <row r="5" spans="2:4" x14ac:dyDescent="0.25">
      <c r="B5" t="s">
        <v>3</v>
      </c>
    </row>
    <row r="6" spans="2:4" x14ac:dyDescent="0.25">
      <c r="B6" t="s">
        <v>4</v>
      </c>
    </row>
    <row r="7" spans="2:4" x14ac:dyDescent="0.25">
      <c r="B7" t="s">
        <v>5</v>
      </c>
    </row>
    <row r="8" spans="2:4" x14ac:dyDescent="0.25">
      <c r="B8" t="s">
        <v>6</v>
      </c>
    </row>
    <row r="9" spans="2:4" x14ac:dyDescent="0.25">
      <c r="B9" t="s">
        <v>7</v>
      </c>
    </row>
    <row r="10" spans="2:4" x14ac:dyDescent="0.25">
      <c r="B10" t="s">
        <v>8</v>
      </c>
    </row>
    <row r="11" spans="2:4" x14ac:dyDescent="0.25">
      <c r="B11" t="s">
        <v>9</v>
      </c>
    </row>
    <row r="12" spans="2:4" x14ac:dyDescent="0.25">
      <c r="B12" t="s">
        <v>10</v>
      </c>
    </row>
    <row r="13" spans="2:4" x14ac:dyDescent="0.25">
      <c r="B13" t="s">
        <v>11</v>
      </c>
    </row>
    <row r="15" spans="2:4" x14ac:dyDescent="0.25">
      <c r="B15" s="1" t="s">
        <v>12</v>
      </c>
    </row>
    <row r="16" spans="2:4" x14ac:dyDescent="0.25">
      <c r="B16" t="s">
        <v>13</v>
      </c>
      <c r="C16" t="s">
        <v>14</v>
      </c>
      <c r="D16" t="s">
        <v>15</v>
      </c>
    </row>
    <row r="17" spans="2:4" x14ac:dyDescent="0.25">
      <c r="B17" t="s">
        <v>16</v>
      </c>
      <c r="C17" t="s">
        <v>17</v>
      </c>
      <c r="D17" t="s">
        <v>18</v>
      </c>
    </row>
    <row r="18" spans="2:4" x14ac:dyDescent="0.25">
      <c r="B18" t="s">
        <v>19</v>
      </c>
    </row>
    <row r="19" spans="2:4" x14ac:dyDescent="0.25">
      <c r="B19" t="s">
        <v>20</v>
      </c>
    </row>
    <row r="20" spans="2:4" x14ac:dyDescent="0.25">
      <c r="B20" t="s">
        <v>21</v>
      </c>
    </row>
    <row r="21" spans="2:4" x14ac:dyDescent="0.25">
      <c r="B21" t="s">
        <v>22</v>
      </c>
    </row>
    <row r="22" spans="2:4" x14ac:dyDescent="0.25">
      <c r="B22" t="s">
        <v>23</v>
      </c>
    </row>
    <row r="24" spans="2:4" x14ac:dyDescent="0.25">
      <c r="B24" t="s">
        <v>24</v>
      </c>
      <c r="C24" t="s">
        <v>25</v>
      </c>
    </row>
    <row r="25" spans="2:4" x14ac:dyDescent="0.25">
      <c r="B25" t="s">
        <v>26</v>
      </c>
      <c r="C25" t="s">
        <v>27</v>
      </c>
    </row>
    <row r="26" spans="2:4" x14ac:dyDescent="0.25">
      <c r="B26" t="s">
        <v>28</v>
      </c>
      <c r="C26"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14"/>
  <sheetViews>
    <sheetView tabSelected="1" zoomScaleNormal="100" workbookViewId="0">
      <selection activeCell="D9" sqref="D9"/>
    </sheetView>
  </sheetViews>
  <sheetFormatPr defaultColWidth="9.140625" defaultRowHeight="15" x14ac:dyDescent="0.25"/>
  <cols>
    <col min="1" max="1" width="0.85546875" style="12" customWidth="1"/>
    <col min="2" max="2" width="0.5703125" style="12" customWidth="1"/>
    <col min="3" max="3" width="84.7109375" style="38" customWidth="1"/>
    <col min="4" max="4" width="25.42578125" style="13" customWidth="1"/>
    <col min="5" max="7" width="3" style="13" hidden="1" customWidth="1"/>
    <col min="8" max="8" width="4.42578125" style="13" hidden="1" customWidth="1"/>
    <col min="9" max="9" width="9.85546875" style="13" hidden="1" customWidth="1"/>
    <col min="10" max="11" width="6.7109375" style="13" hidden="1" customWidth="1"/>
    <col min="12" max="12" width="12.5703125" style="69" customWidth="1"/>
    <col min="13" max="13" width="17.28515625" style="13" hidden="1" customWidth="1"/>
    <col min="14" max="14" width="18.42578125" style="13" hidden="1" customWidth="1"/>
    <col min="15" max="15" width="8.7109375" style="13" hidden="1" customWidth="1"/>
    <col min="16" max="16" width="9.7109375" style="13" hidden="1" customWidth="1"/>
    <col min="17" max="17" width="9.42578125" style="13" hidden="1" customWidth="1"/>
    <col min="18" max="18" width="10.5703125" style="13" hidden="1" customWidth="1"/>
    <col min="19" max="19" width="22" style="13" hidden="1" customWidth="1"/>
    <col min="20" max="20" width="7.7109375" style="13" hidden="1" customWidth="1"/>
    <col min="21" max="21" width="6.5703125" style="13" hidden="1" customWidth="1"/>
    <col min="22" max="22" width="1.7109375" style="12" hidden="1" customWidth="1"/>
    <col min="23" max="23" width="129.7109375" style="12" hidden="1" customWidth="1"/>
    <col min="24" max="24" width="8.85546875" style="12" hidden="1" customWidth="1"/>
    <col min="25" max="33" width="9.140625" style="12" hidden="1" customWidth="1"/>
    <col min="34" max="34" width="39.140625" style="12" hidden="1" customWidth="1"/>
    <col min="35" max="35" width="60.7109375" style="55" customWidth="1"/>
    <col min="36" max="36" width="83.28515625" style="12" customWidth="1"/>
    <col min="37" max="37" width="5.28515625" style="12" customWidth="1"/>
    <col min="38" max="38" width="69.5703125" style="13" customWidth="1"/>
    <col min="39" max="39" width="12.42578125" style="13" hidden="1" customWidth="1"/>
    <col min="40" max="40" width="22.140625" style="13" hidden="1" customWidth="1"/>
    <col min="41" max="41" width="13.7109375" style="13" hidden="1" customWidth="1"/>
    <col min="42" max="42" width="0" style="13" hidden="1" customWidth="1"/>
    <col min="43" max="43" width="9.140625" style="13"/>
    <col min="44" max="47" width="0.28515625" style="13" hidden="1" customWidth="1"/>
    <col min="48" max="16384" width="9.140625" style="13"/>
  </cols>
  <sheetData>
    <row r="1" spans="2:46" s="12" customFormat="1" ht="17.25" customHeight="1" x14ac:dyDescent="0.25">
      <c r="C1" s="20"/>
      <c r="D1" s="81"/>
      <c r="E1" s="21"/>
      <c r="F1" s="21"/>
      <c r="G1" s="21"/>
      <c r="H1" s="21"/>
      <c r="I1" s="21"/>
      <c r="J1" s="21"/>
      <c r="K1" s="21"/>
      <c r="L1" s="66"/>
      <c r="AI1" s="55"/>
    </row>
    <row r="2" spans="2:46" s="12" customFormat="1" ht="28.5" customHeight="1" x14ac:dyDescent="0.25">
      <c r="C2" s="104" t="s">
        <v>30</v>
      </c>
      <c r="D2" s="81"/>
      <c r="E2" s="21"/>
      <c r="F2" s="21"/>
      <c r="G2" s="21"/>
      <c r="H2" s="21"/>
      <c r="I2" s="21"/>
      <c r="J2" s="21"/>
      <c r="K2" s="21"/>
      <c r="L2" s="66"/>
      <c r="AI2" s="55"/>
    </row>
    <row r="3" spans="2:46" s="12" customFormat="1" ht="14.25" customHeight="1" x14ac:dyDescent="0.25">
      <c r="C3" s="20"/>
      <c r="D3" s="21"/>
      <c r="E3" s="21"/>
      <c r="F3" s="21"/>
      <c r="G3" s="21"/>
      <c r="H3" s="21"/>
      <c r="I3" s="21"/>
      <c r="J3" s="21"/>
      <c r="K3" s="21"/>
      <c r="L3" s="66"/>
      <c r="AI3" s="55"/>
    </row>
    <row r="4" spans="2:46" s="12" customFormat="1" ht="7.5" customHeight="1" thickBot="1" x14ac:dyDescent="0.3">
      <c r="C4" s="20"/>
      <c r="D4" s="21"/>
      <c r="E4" s="21"/>
      <c r="F4" s="21"/>
      <c r="G4" s="21"/>
      <c r="H4" s="21"/>
      <c r="I4" s="21"/>
      <c r="J4" s="21"/>
      <c r="K4" s="21"/>
      <c r="L4" s="66"/>
      <c r="AI4" s="55"/>
    </row>
    <row r="5" spans="2:46" ht="21" x14ac:dyDescent="0.25">
      <c r="C5" s="88" t="s">
        <v>31</v>
      </c>
      <c r="D5" s="85" t="s">
        <v>146</v>
      </c>
      <c r="E5" s="86"/>
      <c r="F5" s="86"/>
      <c r="G5" s="86"/>
      <c r="H5" s="86"/>
      <c r="I5" s="86"/>
      <c r="J5" s="86"/>
      <c r="K5" s="86"/>
      <c r="L5" s="87" t="s">
        <v>145</v>
      </c>
      <c r="M5" s="22"/>
      <c r="AI5" s="88" t="s">
        <v>127</v>
      </c>
      <c r="AJ5" s="85" t="s">
        <v>124</v>
      </c>
      <c r="AK5" s="42"/>
      <c r="AS5" s="13" t="s">
        <v>32</v>
      </c>
      <c r="AT5" s="13" t="s">
        <v>33</v>
      </c>
    </row>
    <row r="6" spans="2:46" ht="37.5" x14ac:dyDescent="0.3">
      <c r="B6" s="12" t="s">
        <v>34</v>
      </c>
      <c r="C6" s="106" t="s">
        <v>35</v>
      </c>
      <c r="D6" s="110"/>
      <c r="E6" s="23">
        <f>IF(D6="Yes",1,0)</f>
        <v>0</v>
      </c>
      <c r="F6" s="23"/>
      <c r="G6" s="23"/>
      <c r="H6" s="23"/>
      <c r="I6" s="23"/>
      <c r="J6" s="23"/>
      <c r="K6" s="23"/>
      <c r="L6" s="67">
        <f>IF(E6=1,10,0)</f>
        <v>0</v>
      </c>
      <c r="M6" s="24"/>
      <c r="AI6" s="112"/>
      <c r="AJ6" s="61"/>
      <c r="AK6" s="42"/>
      <c r="AS6" s="13" t="s">
        <v>36</v>
      </c>
      <c r="AT6" s="13" t="s">
        <v>37</v>
      </c>
    </row>
    <row r="7" spans="2:46" ht="46.5" customHeight="1" x14ac:dyDescent="0.3">
      <c r="B7" s="12" t="s">
        <v>38</v>
      </c>
      <c r="C7" s="106" t="s">
        <v>39</v>
      </c>
      <c r="D7" s="110"/>
      <c r="E7" s="23">
        <f>IF(D7="a",0,0)</f>
        <v>0</v>
      </c>
      <c r="F7" s="23">
        <f>IF(D7="b",-2,0)</f>
        <v>0</v>
      </c>
      <c r="G7" s="23">
        <f>IF(D7="c",-4,0)</f>
        <v>0</v>
      </c>
      <c r="H7" s="23">
        <f>IF(D7="d",-6,0)</f>
        <v>0</v>
      </c>
      <c r="I7" s="23">
        <f>IF(D7="e",-8,0)</f>
        <v>0</v>
      </c>
      <c r="J7" s="23"/>
      <c r="K7" s="23"/>
      <c r="L7" s="67">
        <f>SUM(E7:K7)</f>
        <v>0</v>
      </c>
      <c r="M7" s="24"/>
      <c r="O7" s="13">
        <f>SUM(L6:L7)</f>
        <v>0</v>
      </c>
      <c r="AI7" s="112"/>
      <c r="AJ7" s="61"/>
      <c r="AK7" s="42"/>
      <c r="AM7" s="25"/>
      <c r="AS7" s="13" t="s">
        <v>40</v>
      </c>
      <c r="AT7" s="13" t="s">
        <v>41</v>
      </c>
    </row>
    <row r="8" spans="2:46" ht="18.75" x14ac:dyDescent="0.3">
      <c r="B8" s="12" t="s">
        <v>42</v>
      </c>
      <c r="C8" s="106" t="s">
        <v>43</v>
      </c>
      <c r="D8" s="110"/>
      <c r="E8" s="23">
        <f>IF(D8="Yes",0,1)</f>
        <v>1</v>
      </c>
      <c r="F8" s="23"/>
      <c r="G8" s="23"/>
      <c r="H8" s="23"/>
      <c r="I8" s="23"/>
      <c r="J8" s="23"/>
      <c r="K8" s="23"/>
      <c r="L8" s="67">
        <f>IF(E8=1,5,-40)</f>
        <v>5</v>
      </c>
      <c r="M8" s="24"/>
      <c r="AI8" s="112"/>
      <c r="AJ8" s="61"/>
      <c r="AK8" s="42"/>
      <c r="AS8" s="13" t="s">
        <v>44</v>
      </c>
      <c r="AT8" s="13" t="s">
        <v>45</v>
      </c>
    </row>
    <row r="9" spans="2:46" ht="62.45" customHeight="1" x14ac:dyDescent="0.3">
      <c r="B9" s="12" t="s">
        <v>42</v>
      </c>
      <c r="C9" s="106" t="s">
        <v>46</v>
      </c>
      <c r="D9" s="110"/>
      <c r="E9" s="23">
        <f>IF(D9="No",1,0)</f>
        <v>0</v>
      </c>
      <c r="F9" s="23"/>
      <c r="G9" s="23"/>
      <c r="H9" s="23"/>
      <c r="I9" s="23"/>
      <c r="J9" s="23"/>
      <c r="K9" s="23"/>
      <c r="L9" s="67">
        <f>IF(E9=1,5,-20)</f>
        <v>-20</v>
      </c>
      <c r="M9" s="24"/>
      <c r="AI9" s="112"/>
      <c r="AJ9" s="64" t="s">
        <v>144</v>
      </c>
      <c r="AK9" s="56"/>
      <c r="AL9" s="82"/>
      <c r="AS9" s="13" t="s">
        <v>47</v>
      </c>
    </row>
    <row r="10" spans="2:46" ht="57.6" customHeight="1" x14ac:dyDescent="0.3">
      <c r="B10" s="12" t="s">
        <v>48</v>
      </c>
      <c r="C10" s="106" t="s">
        <v>49</v>
      </c>
      <c r="D10" s="110"/>
      <c r="E10" s="23">
        <f t="shared" ref="E10:E29" si="0">IF(D10="Yes",1,0)</f>
        <v>0</v>
      </c>
      <c r="F10" s="23"/>
      <c r="G10" s="23"/>
      <c r="H10" s="23"/>
      <c r="I10" s="23"/>
      <c r="J10" s="23"/>
      <c r="K10" s="23"/>
      <c r="L10" s="67">
        <f>IF(E10=1,0,5)</f>
        <v>5</v>
      </c>
      <c r="M10" s="24"/>
      <c r="AI10" s="112"/>
      <c r="AJ10" s="65" t="s">
        <v>130</v>
      </c>
      <c r="AK10" s="42"/>
      <c r="AL10" s="82"/>
    </row>
    <row r="11" spans="2:46" ht="87" customHeight="1" x14ac:dyDescent="0.3">
      <c r="C11" s="106" t="s">
        <v>50</v>
      </c>
      <c r="D11" s="110"/>
      <c r="E11" s="23">
        <f>IF(D11="No",1,0)</f>
        <v>0</v>
      </c>
      <c r="F11" s="23"/>
      <c r="G11" s="23"/>
      <c r="H11" s="23"/>
      <c r="I11" s="23"/>
      <c r="J11" s="23"/>
      <c r="K11" s="23"/>
      <c r="L11" s="67">
        <f>IF(E11=1,0,5)</f>
        <v>5</v>
      </c>
      <c r="M11" s="24"/>
      <c r="AI11" s="112"/>
      <c r="AJ11" s="65" t="s">
        <v>131</v>
      </c>
      <c r="AK11" s="42"/>
      <c r="AL11" s="82"/>
    </row>
    <row r="12" spans="2:46" ht="37.5" x14ac:dyDescent="0.3">
      <c r="B12" s="12" t="s">
        <v>42</v>
      </c>
      <c r="C12" s="106" t="s">
        <v>51</v>
      </c>
      <c r="D12" s="110"/>
      <c r="E12" s="23">
        <f t="shared" si="0"/>
        <v>0</v>
      </c>
      <c r="F12" s="23"/>
      <c r="G12" s="23"/>
      <c r="H12" s="23"/>
      <c r="I12" s="23"/>
      <c r="J12" s="23"/>
      <c r="K12" s="23"/>
      <c r="L12" s="67">
        <f>IF(E12=1,10,0)</f>
        <v>0</v>
      </c>
      <c r="M12" s="24"/>
      <c r="AI12" s="112"/>
      <c r="AJ12" s="61"/>
      <c r="AK12" s="42"/>
    </row>
    <row r="13" spans="2:46" ht="18.75" x14ac:dyDescent="0.3">
      <c r="B13" s="12" t="s">
        <v>52</v>
      </c>
      <c r="C13" s="106" t="s">
        <v>135</v>
      </c>
      <c r="D13" s="110"/>
      <c r="E13" s="23">
        <f>IF(D13="0-1.19m",0,0)</f>
        <v>0</v>
      </c>
      <c r="F13" s="23">
        <f>IF(D13="1.2m-2m",2,0)</f>
        <v>0</v>
      </c>
      <c r="G13" s="23">
        <f>IF(D13="2m-4m",4,0)</f>
        <v>0</v>
      </c>
      <c r="H13" s="23">
        <f>IF(D13="&gt;4m",8,0)</f>
        <v>0</v>
      </c>
      <c r="I13" s="23">
        <f>IF(D13="Don't know",8,0)</f>
        <v>0</v>
      </c>
      <c r="J13" s="23"/>
      <c r="K13" s="23"/>
      <c r="L13" s="67">
        <f>SUM(E13:K13)</f>
        <v>0</v>
      </c>
      <c r="M13" s="24"/>
      <c r="AI13" s="112"/>
      <c r="AJ13" s="61"/>
      <c r="AK13" s="42"/>
    </row>
    <row r="14" spans="2:46" ht="19.5" thickBot="1" x14ac:dyDescent="0.35">
      <c r="B14" s="12" t="s">
        <v>42</v>
      </c>
      <c r="C14" s="109" t="s">
        <v>136</v>
      </c>
      <c r="D14" s="111"/>
      <c r="E14" s="26">
        <f>IF(D14="0-3bar",2,0)</f>
        <v>0</v>
      </c>
      <c r="F14" s="26">
        <f>IF(D14="4-6bar",4,0)</f>
        <v>0</v>
      </c>
      <c r="G14" s="26">
        <f>IF(D14="7-10bar",6,0)</f>
        <v>0</v>
      </c>
      <c r="H14" s="26">
        <f>IF(D14="&gt;11bar",10,0)</f>
        <v>0</v>
      </c>
      <c r="I14" s="26">
        <f>IF(E14="S23",0,0)</f>
        <v>0</v>
      </c>
      <c r="J14" s="26"/>
      <c r="K14" s="26"/>
      <c r="L14" s="68">
        <f>SUM(E14:I14)</f>
        <v>0</v>
      </c>
      <c r="M14" s="24"/>
      <c r="AI14" s="112"/>
      <c r="AJ14" s="61"/>
      <c r="AK14" s="42"/>
      <c r="AQ14" s="27"/>
    </row>
    <row r="15" spans="2:46" ht="19.5" thickBot="1" x14ac:dyDescent="0.3">
      <c r="C15" s="28"/>
      <c r="AI15" s="62"/>
      <c r="AJ15" s="63"/>
    </row>
    <row r="16" spans="2:46" ht="19.5" thickBot="1" x14ac:dyDescent="0.35">
      <c r="C16" s="89"/>
      <c r="D16" s="90" t="s">
        <v>55</v>
      </c>
      <c r="E16" s="91"/>
      <c r="F16" s="91"/>
      <c r="G16" s="91"/>
      <c r="H16" s="91"/>
      <c r="I16" s="91"/>
      <c r="J16" s="91"/>
      <c r="K16" s="91"/>
      <c r="L16" s="92">
        <f>SUM(L6:L15)</f>
        <v>-5</v>
      </c>
      <c r="M16" s="29"/>
      <c r="N16" s="13" t="s">
        <v>56</v>
      </c>
      <c r="AI16" s="62"/>
      <c r="AJ16" s="63"/>
    </row>
    <row r="17" spans="2:41" ht="19.5" thickBot="1" x14ac:dyDescent="0.3">
      <c r="C17" s="28"/>
      <c r="D17" s="83"/>
      <c r="AI17" s="62"/>
      <c r="AJ17" s="63"/>
    </row>
    <row r="18" spans="2:41" ht="21" x14ac:dyDescent="0.25">
      <c r="C18" s="88" t="s">
        <v>57</v>
      </c>
      <c r="D18" s="85" t="s">
        <v>146</v>
      </c>
      <c r="E18" s="86"/>
      <c r="F18" s="86"/>
      <c r="G18" s="86"/>
      <c r="H18" s="86"/>
      <c r="I18" s="86"/>
      <c r="J18" s="86"/>
      <c r="K18" s="86"/>
      <c r="L18" s="87" t="s">
        <v>145</v>
      </c>
      <c r="M18" s="22"/>
      <c r="AI18" s="88" t="s">
        <v>127</v>
      </c>
      <c r="AJ18" s="85" t="s">
        <v>124</v>
      </c>
    </row>
    <row r="19" spans="2:41" ht="40.5" customHeight="1" x14ac:dyDescent="0.3">
      <c r="B19" s="12" t="s">
        <v>42</v>
      </c>
      <c r="C19" s="106" t="s">
        <v>137</v>
      </c>
      <c r="D19" s="113"/>
      <c r="E19" s="23">
        <f t="shared" si="0"/>
        <v>0</v>
      </c>
      <c r="F19" s="23"/>
      <c r="G19" s="23"/>
      <c r="H19" s="23"/>
      <c r="I19" s="23"/>
      <c r="J19" s="23"/>
      <c r="K19" s="23"/>
      <c r="L19" s="67">
        <f>IF(E19=1,5,-30)</f>
        <v>-30</v>
      </c>
      <c r="M19" s="14"/>
      <c r="O19" s="13" t="s">
        <v>33</v>
      </c>
      <c r="P19" s="13" t="s">
        <v>37</v>
      </c>
      <c r="Q19" s="13" t="s">
        <v>45</v>
      </c>
      <c r="AI19" s="112"/>
      <c r="AJ19" s="61"/>
    </row>
    <row r="20" spans="2:41" ht="18.75" x14ac:dyDescent="0.3">
      <c r="B20" s="12" t="s">
        <v>42</v>
      </c>
      <c r="C20" s="106" t="s">
        <v>58</v>
      </c>
      <c r="D20" s="113"/>
      <c r="E20" s="23">
        <f>IF(D20="0-6inch",1,0)</f>
        <v>0</v>
      </c>
      <c r="F20" s="23">
        <f>IF(D20="7-8inch",2,0)</f>
        <v>0</v>
      </c>
      <c r="G20" s="23">
        <f>IF(D20="9-12inch",4,0)</f>
        <v>0</v>
      </c>
      <c r="H20" s="23">
        <f>IF(D20="13-24inch",6,0)</f>
        <v>0</v>
      </c>
      <c r="I20" s="23"/>
      <c r="J20" s="23">
        <f>IF(D20="&gt;24inch",10,0)</f>
        <v>0</v>
      </c>
      <c r="K20" s="23"/>
      <c r="L20" s="67">
        <f>SUM(E20:J20)</f>
        <v>0</v>
      </c>
      <c r="M20" s="14"/>
      <c r="O20" s="13" t="s">
        <v>60</v>
      </c>
      <c r="P20" s="13" t="s">
        <v>61</v>
      </c>
      <c r="Q20" s="13" t="s">
        <v>62</v>
      </c>
      <c r="R20" s="13" t="s">
        <v>63</v>
      </c>
      <c r="S20" s="13" t="s">
        <v>59</v>
      </c>
      <c r="AI20" s="112"/>
      <c r="AJ20" s="61"/>
    </row>
    <row r="21" spans="2:41" ht="18.75" x14ac:dyDescent="0.3">
      <c r="B21" s="12" t="s">
        <v>64</v>
      </c>
      <c r="C21" s="106" t="s">
        <v>65</v>
      </c>
      <c r="D21" s="113"/>
      <c r="E21" s="23">
        <f>IF(D21="DI",1,0)</f>
        <v>0</v>
      </c>
      <c r="F21" s="23">
        <f>IF(D21="CI",1,0)</f>
        <v>0</v>
      </c>
      <c r="G21" s="23">
        <f>IF(D21="PE",1,0)</f>
        <v>0</v>
      </c>
      <c r="H21" s="23">
        <f>IF(D21="GRP",10,0)</f>
        <v>0</v>
      </c>
      <c r="I21" s="23">
        <f>IF(D21="AC",5,0)</f>
        <v>0</v>
      </c>
      <c r="J21" s="23">
        <f>IF(D21="UPVC",8,0)</f>
        <v>0</v>
      </c>
      <c r="K21" s="23">
        <f>IF(D21="Steel",1,0)</f>
        <v>0</v>
      </c>
      <c r="L21" s="67">
        <f>SUM(E21:J21)</f>
        <v>0</v>
      </c>
      <c r="M21" s="14"/>
      <c r="O21" s="13" t="s">
        <v>67</v>
      </c>
      <c r="P21" s="13" t="s">
        <v>68</v>
      </c>
      <c r="Q21" s="13" t="s">
        <v>69</v>
      </c>
      <c r="R21" s="13" t="s">
        <v>70</v>
      </c>
      <c r="S21" s="13" t="s">
        <v>71</v>
      </c>
      <c r="T21" s="13" t="s">
        <v>66</v>
      </c>
      <c r="U21" s="13" t="s">
        <v>72</v>
      </c>
      <c r="AI21" s="112"/>
      <c r="AJ21" s="61"/>
    </row>
    <row r="22" spans="2:41" ht="35.25" customHeight="1" thickBot="1" x14ac:dyDescent="0.35">
      <c r="B22" s="12" t="s">
        <v>73</v>
      </c>
      <c r="C22" s="106" t="s">
        <v>140</v>
      </c>
      <c r="D22" s="113"/>
      <c r="E22" s="23">
        <f t="shared" si="0"/>
        <v>0</v>
      </c>
      <c r="F22" s="23"/>
      <c r="G22" s="23"/>
      <c r="H22" s="23"/>
      <c r="I22" s="23"/>
      <c r="J22" s="23"/>
      <c r="K22" s="23"/>
      <c r="L22" s="67">
        <f>IF(E22=1,5,0)</f>
        <v>0</v>
      </c>
      <c r="M22" s="14"/>
      <c r="AI22" s="112"/>
      <c r="AJ22" s="61"/>
      <c r="AN22" s="13">
        <f>IF(D25="No",1,0)</f>
        <v>0</v>
      </c>
      <c r="AO22" s="13">
        <f>IF(L21&gt;7.5,30,0)</f>
        <v>0</v>
      </c>
    </row>
    <row r="23" spans="2:41" ht="18.75" x14ac:dyDescent="0.3">
      <c r="B23" s="12" t="s">
        <v>38</v>
      </c>
      <c r="C23" s="106" t="s">
        <v>74</v>
      </c>
      <c r="D23" s="113"/>
      <c r="E23" s="23">
        <f t="shared" si="0"/>
        <v>0</v>
      </c>
      <c r="F23" s="23"/>
      <c r="G23" s="23"/>
      <c r="H23" s="23"/>
      <c r="I23" s="23"/>
      <c r="J23" s="23"/>
      <c r="K23" s="23"/>
      <c r="L23" s="67">
        <f>IF(E23=1,0,5)</f>
        <v>5</v>
      </c>
      <c r="M23" s="14"/>
      <c r="O23" s="13" t="s">
        <v>75</v>
      </c>
      <c r="P23" s="13" t="s">
        <v>76</v>
      </c>
      <c r="Q23" s="13" t="s">
        <v>77</v>
      </c>
      <c r="R23" s="13" t="s">
        <v>54</v>
      </c>
      <c r="S23" s="13" t="s">
        <v>78</v>
      </c>
      <c r="W23" s="15"/>
      <c r="X23" s="31"/>
      <c r="Y23" s="31"/>
      <c r="Z23" s="31"/>
      <c r="AA23" s="31"/>
      <c r="AB23" s="31"/>
      <c r="AC23" s="31"/>
      <c r="AD23" s="31"/>
      <c r="AE23" s="31"/>
      <c r="AF23" s="31"/>
      <c r="AG23" s="31"/>
      <c r="AH23" s="31"/>
      <c r="AI23" s="112"/>
      <c r="AJ23" s="61"/>
      <c r="AN23" s="13">
        <f>IF(L13&gt;1.2,1,0)</f>
        <v>0</v>
      </c>
      <c r="AO23" s="13">
        <f>IF(D8="No",5,0)</f>
        <v>0</v>
      </c>
    </row>
    <row r="24" spans="2:41" ht="38.25" thickBot="1" x14ac:dyDescent="0.45">
      <c r="B24" s="12" t="s">
        <v>38</v>
      </c>
      <c r="C24" s="106" t="s">
        <v>79</v>
      </c>
      <c r="D24" s="113"/>
      <c r="E24" s="23">
        <f t="shared" si="0"/>
        <v>0</v>
      </c>
      <c r="F24" s="23"/>
      <c r="G24" s="23"/>
      <c r="H24" s="23"/>
      <c r="I24" s="23"/>
      <c r="J24" s="23"/>
      <c r="K24" s="23"/>
      <c r="L24" s="67">
        <f>IF(E24=1,10,5)</f>
        <v>5</v>
      </c>
      <c r="M24" s="14"/>
      <c r="W24" s="16" t="s">
        <v>80</v>
      </c>
      <c r="X24" s="32"/>
      <c r="Y24" s="32"/>
      <c r="Z24" s="32"/>
      <c r="AA24" s="32"/>
      <c r="AB24" s="32"/>
      <c r="AC24" s="32"/>
      <c r="AD24" s="32"/>
      <c r="AE24" s="32"/>
      <c r="AF24" s="32"/>
      <c r="AG24" s="32"/>
      <c r="AH24" s="32"/>
      <c r="AI24" s="112"/>
      <c r="AJ24" s="61"/>
      <c r="AN24" s="13">
        <f>SUM(AN22:AN23)</f>
        <v>0</v>
      </c>
      <c r="AO24" s="13">
        <f>IF(D9="No",5,0)</f>
        <v>0</v>
      </c>
    </row>
    <row r="25" spans="2:41" ht="37.5" x14ac:dyDescent="0.3">
      <c r="B25" s="12" t="s">
        <v>81</v>
      </c>
      <c r="C25" s="106" t="s">
        <v>82</v>
      </c>
      <c r="D25" s="114"/>
      <c r="E25" s="23">
        <f t="shared" si="0"/>
        <v>0</v>
      </c>
      <c r="F25" s="23"/>
      <c r="G25" s="23"/>
      <c r="H25" s="23"/>
      <c r="I25" s="23"/>
      <c r="J25" s="23"/>
      <c r="K25" s="23"/>
      <c r="L25" s="67">
        <f>IF(E25=1,0,5)</f>
        <v>5</v>
      </c>
      <c r="M25" s="14"/>
      <c r="O25" s="13" t="s">
        <v>53</v>
      </c>
      <c r="P25" s="13" t="s">
        <v>83</v>
      </c>
      <c r="Q25" s="13" t="s">
        <v>84</v>
      </c>
      <c r="R25" s="13" t="s">
        <v>85</v>
      </c>
      <c r="S25" s="13" t="s">
        <v>41</v>
      </c>
      <c r="W25" s="17" t="str">
        <f>IF(D22="Yes","A separate PTW/ RA MUST be completed before work can commence ", "")</f>
        <v/>
      </c>
      <c r="X25" s="30"/>
      <c r="Y25" s="30"/>
      <c r="Z25" s="30"/>
      <c r="AA25" s="30"/>
      <c r="AB25" s="30"/>
      <c r="AC25" s="30"/>
      <c r="AD25" s="30"/>
      <c r="AE25" s="30"/>
      <c r="AF25" s="30"/>
      <c r="AG25" s="30"/>
      <c r="AH25" s="30"/>
      <c r="AI25" s="112"/>
      <c r="AJ25" s="61"/>
      <c r="AO25" s="13">
        <f>SUM(AO22:AO24)</f>
        <v>0</v>
      </c>
    </row>
    <row r="26" spans="2:41" ht="37.5" x14ac:dyDescent="0.35">
      <c r="B26" s="12" t="s">
        <v>38</v>
      </c>
      <c r="C26" s="106" t="s">
        <v>141</v>
      </c>
      <c r="D26" s="114"/>
      <c r="E26" s="23">
        <f t="shared" si="0"/>
        <v>0</v>
      </c>
      <c r="F26" s="23"/>
      <c r="G26" s="23"/>
      <c r="H26" s="23"/>
      <c r="I26" s="23"/>
      <c r="J26" s="23"/>
      <c r="K26" s="23"/>
      <c r="L26" s="67">
        <f>IF(E26=1,0,5)</f>
        <v>5</v>
      </c>
      <c r="M26" s="14"/>
      <c r="W26" s="45" t="str">
        <f>IF(AN24=2,"Remember any excavations over 1.2m deep or adjacent to live a carriageway will require temporary works sign off from a competent person. Work can not progress until temporary works sign off is provided by a competent person. See Essential Standard No.1","")</f>
        <v/>
      </c>
      <c r="X26" s="46"/>
      <c r="Y26" s="46"/>
      <c r="Z26" s="46"/>
      <c r="AA26" s="46"/>
      <c r="AB26" s="46"/>
      <c r="AC26" s="46"/>
      <c r="AD26" s="46"/>
      <c r="AE26" s="46"/>
      <c r="AF26" s="46"/>
      <c r="AG26" s="46"/>
      <c r="AH26" s="46"/>
      <c r="AI26" s="112"/>
      <c r="AJ26" s="61" t="s">
        <v>125</v>
      </c>
    </row>
    <row r="27" spans="2:41" ht="37.5" x14ac:dyDescent="0.35">
      <c r="B27" s="12" t="s">
        <v>38</v>
      </c>
      <c r="C27" s="106" t="s">
        <v>86</v>
      </c>
      <c r="D27" s="114"/>
      <c r="E27" s="23">
        <f t="shared" si="0"/>
        <v>0</v>
      </c>
      <c r="F27" s="23"/>
      <c r="G27" s="23"/>
      <c r="H27" s="23"/>
      <c r="I27" s="23"/>
      <c r="J27" s="23"/>
      <c r="K27" s="23"/>
      <c r="L27" s="67">
        <f>IF(E27=1,5,0)</f>
        <v>0</v>
      </c>
      <c r="M27" s="14"/>
      <c r="W27" s="45" t="str">
        <f>IF(AO25&gt;34,"Work on any GRP or UPVC can not progress until the main can be isolated and depressurised. See Essential Std","")</f>
        <v/>
      </c>
      <c r="X27" s="46"/>
      <c r="Y27" s="46"/>
      <c r="Z27" s="46"/>
      <c r="AA27" s="46"/>
      <c r="AB27" s="46"/>
      <c r="AC27" s="46"/>
      <c r="AD27" s="46"/>
      <c r="AE27" s="46"/>
      <c r="AF27" s="46"/>
      <c r="AG27" s="46"/>
      <c r="AH27" s="46"/>
      <c r="AI27" s="112"/>
      <c r="AJ27" s="61"/>
    </row>
    <row r="28" spans="2:41" ht="39" customHeight="1" x14ac:dyDescent="0.3">
      <c r="B28" s="12" t="s">
        <v>87</v>
      </c>
      <c r="C28" s="107" t="s">
        <v>142</v>
      </c>
      <c r="D28" s="114"/>
      <c r="E28" s="23">
        <f t="shared" si="0"/>
        <v>0</v>
      </c>
      <c r="F28" s="23"/>
      <c r="G28" s="23"/>
      <c r="H28" s="23"/>
      <c r="I28" s="23"/>
      <c r="J28" s="23"/>
      <c r="K28" s="23"/>
      <c r="L28" s="67">
        <f>IF(E28=1,0,0)</f>
        <v>0</v>
      </c>
      <c r="M28" s="14"/>
      <c r="W28" s="117">
        <f>IF(L50="MEDIUM RISK",'MITIGATION REQUIREMENT'!C6,0)</f>
        <v>0</v>
      </c>
      <c r="X28" s="118"/>
      <c r="Y28" s="118"/>
      <c r="Z28" s="118"/>
      <c r="AA28" s="118"/>
      <c r="AB28" s="118"/>
      <c r="AC28" s="118"/>
      <c r="AD28" s="118"/>
      <c r="AE28" s="118"/>
      <c r="AF28" s="118"/>
      <c r="AG28" s="118"/>
      <c r="AH28" s="119"/>
      <c r="AI28" s="112"/>
      <c r="AJ28" s="61"/>
    </row>
    <row r="29" spans="2:41" ht="29.25" customHeight="1" x14ac:dyDescent="0.35">
      <c r="B29" s="12" t="s">
        <v>42</v>
      </c>
      <c r="C29" s="108" t="s">
        <v>88</v>
      </c>
      <c r="D29" s="115"/>
      <c r="E29" s="35">
        <f t="shared" si="0"/>
        <v>0</v>
      </c>
      <c r="F29" s="35"/>
      <c r="G29" s="35"/>
      <c r="H29" s="35"/>
      <c r="I29" s="35"/>
      <c r="J29" s="35"/>
      <c r="K29" s="35"/>
      <c r="L29" s="70">
        <f>IF(E29=1,5,0)</f>
        <v>0</v>
      </c>
      <c r="M29" s="14"/>
      <c r="W29" s="48"/>
      <c r="X29" s="46"/>
      <c r="Y29" s="46"/>
      <c r="Z29" s="46"/>
      <c r="AA29" s="46"/>
      <c r="AB29" s="46"/>
      <c r="AC29" s="46"/>
      <c r="AD29" s="46"/>
      <c r="AE29" s="46"/>
      <c r="AF29" s="46"/>
      <c r="AG29" s="46"/>
      <c r="AH29" s="46"/>
      <c r="AI29" s="112"/>
      <c r="AJ29" s="61"/>
    </row>
    <row r="30" spans="2:41" ht="42" customHeight="1" thickBot="1" x14ac:dyDescent="0.4">
      <c r="C30" s="109" t="s">
        <v>143</v>
      </c>
      <c r="D30" s="116"/>
      <c r="E30" s="26"/>
      <c r="F30" s="26"/>
      <c r="G30" s="26"/>
      <c r="H30" s="26"/>
      <c r="I30" s="26"/>
      <c r="J30" s="26"/>
      <c r="K30" s="26"/>
      <c r="L30" s="68">
        <f>IF(D30="Yes",0,10)</f>
        <v>10</v>
      </c>
      <c r="M30" s="14"/>
      <c r="W30" s="48"/>
      <c r="X30" s="46"/>
      <c r="Y30" s="46"/>
      <c r="Z30" s="46"/>
      <c r="AA30" s="46"/>
      <c r="AB30" s="46"/>
      <c r="AC30" s="46"/>
      <c r="AD30" s="46"/>
      <c r="AE30" s="46"/>
      <c r="AF30" s="46"/>
      <c r="AG30" s="46"/>
      <c r="AH30" s="46"/>
      <c r="AI30" s="112"/>
      <c r="AJ30" s="61"/>
    </row>
    <row r="31" spans="2:41" ht="5.25" customHeight="1" thickBot="1" x14ac:dyDescent="0.35">
      <c r="C31" s="36"/>
      <c r="D31" s="14"/>
      <c r="E31" s="24"/>
      <c r="F31" s="24"/>
      <c r="G31" s="24"/>
      <c r="H31" s="24"/>
      <c r="I31" s="24"/>
      <c r="J31" s="24"/>
      <c r="K31" s="24"/>
      <c r="L31" s="71"/>
      <c r="M31" s="14"/>
      <c r="W31" s="18"/>
      <c r="X31" s="30"/>
      <c r="Y31" s="30"/>
      <c r="Z31" s="30"/>
      <c r="AA31" s="30"/>
      <c r="AB31" s="30"/>
      <c r="AC31" s="30"/>
      <c r="AD31" s="30"/>
      <c r="AE31" s="30"/>
      <c r="AF31" s="30"/>
      <c r="AG31" s="30"/>
      <c r="AH31" s="34"/>
      <c r="AI31" s="62"/>
      <c r="AJ31" s="63"/>
    </row>
    <row r="32" spans="2:41" ht="21" customHeight="1" thickBot="1" x14ac:dyDescent="0.35">
      <c r="C32" s="99"/>
      <c r="D32" s="100" t="s">
        <v>89</v>
      </c>
      <c r="E32" s="101"/>
      <c r="F32" s="101"/>
      <c r="G32" s="101"/>
      <c r="H32" s="101"/>
      <c r="I32" s="101"/>
      <c r="J32" s="101"/>
      <c r="K32" s="101"/>
      <c r="L32" s="102">
        <f>SUM(L18:L30)</f>
        <v>0</v>
      </c>
      <c r="M32" s="14"/>
      <c r="W32" s="18"/>
      <c r="X32" s="30"/>
      <c r="Y32" s="30"/>
      <c r="Z32" s="30"/>
      <c r="AA32" s="30"/>
      <c r="AB32" s="30"/>
      <c r="AC32" s="30"/>
      <c r="AD32" s="30"/>
      <c r="AE32" s="30"/>
      <c r="AF32" s="30"/>
      <c r="AG32" s="30"/>
      <c r="AH32" s="34"/>
      <c r="AI32" s="62"/>
      <c r="AJ32" s="63"/>
    </row>
    <row r="33" spans="3:36" ht="1.5" customHeight="1" x14ac:dyDescent="0.3">
      <c r="C33" s="36"/>
      <c r="D33" s="84"/>
      <c r="E33" s="43"/>
      <c r="F33" s="43"/>
      <c r="G33" s="43"/>
      <c r="H33" s="43"/>
      <c r="I33" s="43"/>
      <c r="J33" s="43"/>
      <c r="K33" s="43"/>
      <c r="L33" s="72">
        <f>SUM(L6:L14)</f>
        <v>-5</v>
      </c>
      <c r="M33" s="14"/>
      <c r="W33" s="18"/>
      <c r="X33" s="30"/>
      <c r="Y33" s="30"/>
      <c r="Z33" s="30"/>
      <c r="AA33" s="30"/>
      <c r="AB33" s="30"/>
      <c r="AC33" s="30"/>
      <c r="AD33" s="30"/>
      <c r="AE33" s="30"/>
      <c r="AF33" s="30"/>
      <c r="AG33" s="30"/>
      <c r="AH33" s="34"/>
      <c r="AI33" s="62"/>
      <c r="AJ33" s="63"/>
    </row>
    <row r="34" spans="3:36" ht="1.5" customHeight="1" x14ac:dyDescent="0.25">
      <c r="C34" s="37"/>
      <c r="D34" s="12"/>
      <c r="E34" s="12"/>
      <c r="F34" s="12"/>
      <c r="G34" s="12"/>
      <c r="H34" s="12"/>
      <c r="I34" s="12"/>
      <c r="J34" s="12"/>
      <c r="K34" s="12"/>
      <c r="L34" s="73"/>
      <c r="M34" s="12"/>
      <c r="N34" s="12"/>
      <c r="O34" s="12"/>
      <c r="P34" s="12"/>
      <c r="Q34" s="12"/>
      <c r="R34" s="12"/>
      <c r="S34" s="12"/>
      <c r="T34" s="12"/>
      <c r="U34" s="12"/>
      <c r="W34" s="18"/>
      <c r="X34" s="30"/>
      <c r="Y34" s="30"/>
      <c r="Z34" s="30"/>
      <c r="AA34" s="30"/>
      <c r="AB34" s="30"/>
      <c r="AC34" s="30"/>
      <c r="AD34" s="30"/>
      <c r="AE34" s="30"/>
      <c r="AF34" s="30"/>
      <c r="AG34" s="30"/>
      <c r="AH34" s="34"/>
      <c r="AI34" s="62"/>
      <c r="AJ34" s="63"/>
    </row>
    <row r="35" spans="3:36" ht="15.75" hidden="1" customHeight="1" x14ac:dyDescent="0.25">
      <c r="C35" s="37"/>
      <c r="D35" s="12" t="s">
        <v>90</v>
      </c>
      <c r="E35" s="12"/>
      <c r="F35" s="12"/>
      <c r="G35" s="12"/>
      <c r="H35" s="12"/>
      <c r="I35" s="12"/>
      <c r="J35" s="12"/>
      <c r="K35" s="12"/>
      <c r="L35" s="74">
        <f>IF(L32&lt;0,0,L32)</f>
        <v>0</v>
      </c>
      <c r="M35" s="12"/>
      <c r="N35" s="12"/>
      <c r="O35" s="12"/>
      <c r="P35" s="12"/>
      <c r="Q35" s="12"/>
      <c r="R35" s="12"/>
      <c r="S35" s="12"/>
      <c r="T35" s="12"/>
      <c r="U35" s="12"/>
      <c r="W35" s="18"/>
      <c r="X35" s="30"/>
      <c r="Y35" s="30"/>
      <c r="Z35" s="30"/>
      <c r="AA35" s="30"/>
      <c r="AB35" s="30"/>
      <c r="AC35" s="30"/>
      <c r="AD35" s="30"/>
      <c r="AE35" s="30"/>
      <c r="AF35" s="30"/>
      <c r="AG35" s="30"/>
      <c r="AH35" s="34"/>
      <c r="AI35" s="62"/>
      <c r="AJ35" s="63"/>
    </row>
    <row r="36" spans="3:36" ht="15.75" hidden="1" customHeight="1" x14ac:dyDescent="0.25">
      <c r="C36" s="37"/>
      <c r="D36" s="12" t="s">
        <v>90</v>
      </c>
      <c r="E36" s="12"/>
      <c r="F36" s="12"/>
      <c r="G36" s="12"/>
      <c r="H36" s="12"/>
      <c r="I36" s="12"/>
      <c r="J36" s="12"/>
      <c r="K36" s="12"/>
      <c r="L36" s="74">
        <f>IF(L32&gt;60,60,L32)</f>
        <v>0</v>
      </c>
      <c r="M36" s="12"/>
      <c r="N36" s="12"/>
      <c r="O36" s="12"/>
      <c r="P36" s="12"/>
      <c r="Q36" s="12"/>
      <c r="R36" s="12"/>
      <c r="S36" s="12"/>
      <c r="T36" s="12"/>
      <c r="U36" s="12"/>
      <c r="W36" s="18"/>
      <c r="X36" s="30"/>
      <c r="Y36" s="30"/>
      <c r="Z36" s="30"/>
      <c r="AA36" s="30"/>
      <c r="AB36" s="30"/>
      <c r="AC36" s="30"/>
      <c r="AD36" s="30"/>
      <c r="AE36" s="30"/>
      <c r="AF36" s="30"/>
      <c r="AG36" s="30"/>
      <c r="AH36" s="34"/>
      <c r="AI36" s="62"/>
      <c r="AJ36" s="63"/>
    </row>
    <row r="37" spans="3:36" ht="18.75" hidden="1" customHeight="1" x14ac:dyDescent="0.25">
      <c r="C37" s="37"/>
      <c r="D37" s="12" t="s">
        <v>91</v>
      </c>
      <c r="E37" s="12"/>
      <c r="F37" s="12"/>
      <c r="G37" s="12"/>
      <c r="H37" s="12"/>
      <c r="I37" s="12"/>
      <c r="J37" s="12"/>
      <c r="K37" s="12"/>
      <c r="L37" s="74">
        <f>IF(L33&gt;60,60,L33)</f>
        <v>-5</v>
      </c>
      <c r="M37" s="12"/>
      <c r="N37" s="12"/>
      <c r="O37" s="12"/>
      <c r="P37" s="12"/>
      <c r="Q37" s="12"/>
      <c r="R37" s="12"/>
      <c r="S37" s="12"/>
      <c r="T37" s="12"/>
      <c r="U37" s="12"/>
      <c r="W37" s="18"/>
      <c r="X37" s="30"/>
      <c r="Y37" s="30"/>
      <c r="Z37" s="30"/>
      <c r="AA37" s="30"/>
      <c r="AB37" s="30"/>
      <c r="AC37" s="30"/>
      <c r="AD37" s="30"/>
      <c r="AE37" s="30"/>
      <c r="AF37" s="30"/>
      <c r="AG37" s="30"/>
      <c r="AH37" s="34"/>
      <c r="AI37" s="62"/>
      <c r="AJ37" s="63"/>
    </row>
    <row r="38" spans="3:36" ht="18.75" hidden="1" customHeight="1" x14ac:dyDescent="0.25">
      <c r="C38" s="37"/>
      <c r="D38" s="12" t="s">
        <v>91</v>
      </c>
      <c r="E38" s="12"/>
      <c r="F38" s="12"/>
      <c r="G38" s="12"/>
      <c r="H38" s="12"/>
      <c r="I38" s="12"/>
      <c r="J38" s="12"/>
      <c r="K38" s="12"/>
      <c r="L38" s="74">
        <f>IF(L33&lt;0,0,L33)</f>
        <v>0</v>
      </c>
      <c r="M38" s="12"/>
      <c r="N38" s="12"/>
      <c r="O38" s="12"/>
      <c r="P38" s="12"/>
      <c r="Q38" s="12"/>
      <c r="R38" s="12"/>
      <c r="S38" s="12"/>
      <c r="T38" s="12"/>
      <c r="U38" s="12"/>
      <c r="W38" s="18"/>
      <c r="X38" s="30"/>
      <c r="Y38" s="30"/>
      <c r="Z38" s="30"/>
      <c r="AA38" s="30"/>
      <c r="AB38" s="30"/>
      <c r="AC38" s="30"/>
      <c r="AD38" s="30"/>
      <c r="AE38" s="30"/>
      <c r="AF38" s="30"/>
      <c r="AG38" s="30"/>
      <c r="AH38" s="34"/>
      <c r="AI38" s="62"/>
      <c r="AJ38" s="63"/>
    </row>
    <row r="39" spans="3:36" ht="19.5" thickBot="1" x14ac:dyDescent="0.3">
      <c r="C39" s="37"/>
      <c r="D39" s="12"/>
      <c r="E39" s="12"/>
      <c r="F39" s="12"/>
      <c r="G39" s="12"/>
      <c r="H39" s="12"/>
      <c r="I39" s="12"/>
      <c r="J39" s="12"/>
      <c r="K39" s="12"/>
      <c r="L39" s="75"/>
      <c r="M39" s="12"/>
      <c r="N39" s="12"/>
      <c r="O39" s="12"/>
      <c r="P39" s="12"/>
      <c r="Q39" s="12"/>
      <c r="R39" s="12"/>
      <c r="S39" s="12"/>
      <c r="T39" s="12"/>
      <c r="U39" s="12"/>
      <c r="W39" s="18"/>
      <c r="X39" s="30"/>
      <c r="Y39" s="30"/>
      <c r="Z39" s="30"/>
      <c r="AA39" s="30"/>
      <c r="AB39" s="30"/>
      <c r="AC39" s="30"/>
      <c r="AD39" s="30"/>
      <c r="AE39" s="30"/>
      <c r="AF39" s="30"/>
      <c r="AG39" s="30"/>
      <c r="AH39" s="34"/>
      <c r="AI39" s="62"/>
      <c r="AJ39" s="63"/>
    </row>
    <row r="40" spans="3:36" ht="19.5" thickBot="1" x14ac:dyDescent="0.35">
      <c r="C40" s="103"/>
      <c r="D40" s="96" t="s">
        <v>92</v>
      </c>
      <c r="E40" s="97"/>
      <c r="F40" s="97"/>
      <c r="G40" s="97"/>
      <c r="H40" s="97"/>
      <c r="I40" s="97"/>
      <c r="J40" s="97"/>
      <c r="K40" s="97"/>
      <c r="L40" s="98">
        <f>SMALL(L35:L36,1)</f>
        <v>0</v>
      </c>
      <c r="M40" s="29"/>
      <c r="N40" s="13" t="s">
        <v>89</v>
      </c>
      <c r="W40" s="18"/>
      <c r="X40" s="30"/>
      <c r="Y40" s="30"/>
      <c r="Z40" s="30"/>
      <c r="AA40" s="30"/>
      <c r="AB40" s="30"/>
      <c r="AC40" s="30"/>
      <c r="AD40" s="30"/>
      <c r="AE40" s="30"/>
      <c r="AF40" s="30"/>
      <c r="AG40" s="30"/>
      <c r="AH40" s="30"/>
      <c r="AI40" s="143" t="s">
        <v>126</v>
      </c>
      <c r="AJ40" s="143"/>
    </row>
    <row r="41" spans="3:36" ht="19.5" thickBot="1" x14ac:dyDescent="0.35">
      <c r="C41" s="95"/>
      <c r="D41" s="96" t="s">
        <v>93</v>
      </c>
      <c r="E41" s="97"/>
      <c r="F41" s="97"/>
      <c r="G41" s="97"/>
      <c r="H41" s="97"/>
      <c r="I41" s="97"/>
      <c r="J41" s="97"/>
      <c r="K41" s="97"/>
      <c r="L41" s="98">
        <f>LARGE(L37:L38,1)</f>
        <v>0</v>
      </c>
      <c r="M41" s="29"/>
      <c r="N41" s="13" t="s">
        <v>56</v>
      </c>
      <c r="W41" s="18"/>
      <c r="X41" s="30"/>
      <c r="Y41" s="30"/>
      <c r="Z41" s="30"/>
      <c r="AA41" s="30"/>
      <c r="AB41" s="30"/>
      <c r="AC41" s="30"/>
      <c r="AD41" s="30"/>
      <c r="AE41" s="30"/>
      <c r="AF41" s="30"/>
      <c r="AG41" s="30"/>
      <c r="AH41" s="30"/>
      <c r="AI41" s="144"/>
      <c r="AJ41" s="144"/>
    </row>
    <row r="42" spans="3:36" ht="15.75" thickBot="1" x14ac:dyDescent="0.3">
      <c r="C42" s="37"/>
      <c r="D42" s="12"/>
      <c r="E42" s="12"/>
      <c r="F42" s="12"/>
      <c r="G42" s="12"/>
      <c r="H42" s="12"/>
      <c r="I42" s="12"/>
      <c r="J42" s="12"/>
      <c r="K42" s="12"/>
      <c r="L42" s="76"/>
      <c r="M42" s="12"/>
      <c r="N42" s="12"/>
      <c r="O42" s="12"/>
      <c r="P42" s="12"/>
      <c r="Q42" s="12"/>
      <c r="R42" s="12"/>
      <c r="S42" s="12"/>
      <c r="T42" s="12"/>
      <c r="U42" s="12"/>
      <c r="W42" s="18"/>
      <c r="X42" s="30"/>
      <c r="Y42" s="30"/>
      <c r="Z42" s="30"/>
      <c r="AA42" s="30"/>
      <c r="AB42" s="30"/>
      <c r="AC42" s="30"/>
      <c r="AD42" s="30"/>
      <c r="AE42" s="30"/>
      <c r="AF42" s="30"/>
      <c r="AG42" s="30"/>
      <c r="AH42" s="30"/>
      <c r="AI42" s="144"/>
      <c r="AJ42" s="144"/>
    </row>
    <row r="43" spans="3:36" ht="15" hidden="1" customHeight="1" x14ac:dyDescent="0.25">
      <c r="D43" s="13" t="s">
        <v>94</v>
      </c>
      <c r="L43" s="69">
        <f>IF(L40&gt;39,1,0)</f>
        <v>0</v>
      </c>
      <c r="W43" s="18"/>
      <c r="X43" s="30"/>
      <c r="Y43" s="30"/>
      <c r="Z43" s="30"/>
      <c r="AA43" s="30"/>
      <c r="AB43" s="30"/>
      <c r="AC43" s="30"/>
      <c r="AD43" s="30"/>
      <c r="AE43" s="30"/>
      <c r="AF43" s="30"/>
      <c r="AG43" s="30"/>
      <c r="AH43" s="30"/>
      <c r="AI43" s="144"/>
      <c r="AJ43" s="144"/>
    </row>
    <row r="44" spans="3:36" ht="15" hidden="1" customHeight="1" x14ac:dyDescent="0.25">
      <c r="D44" s="13" t="s">
        <v>94</v>
      </c>
      <c r="K44" s="13">
        <v>3257</v>
      </c>
      <c r="L44" s="69">
        <f>IF(L41&gt;39,1,0)</f>
        <v>0</v>
      </c>
      <c r="W44" s="18"/>
      <c r="X44" s="30"/>
      <c r="Y44" s="30"/>
      <c r="Z44" s="30"/>
      <c r="AA44" s="30"/>
      <c r="AB44" s="30"/>
      <c r="AC44" s="30"/>
      <c r="AD44" s="30"/>
      <c r="AE44" s="30"/>
      <c r="AF44" s="30"/>
      <c r="AG44" s="30"/>
      <c r="AH44" s="30"/>
      <c r="AI44" s="144"/>
      <c r="AJ44" s="144"/>
    </row>
    <row r="45" spans="3:36" ht="15" hidden="1" customHeight="1" x14ac:dyDescent="0.25">
      <c r="D45" s="13" t="s">
        <v>95</v>
      </c>
      <c r="L45" s="77">
        <f>IF(L40&lt;20,1,0)</f>
        <v>1</v>
      </c>
      <c r="W45" s="18"/>
      <c r="X45" s="30"/>
      <c r="Y45" s="30"/>
      <c r="Z45" s="30"/>
      <c r="AA45" s="30"/>
      <c r="AB45" s="30"/>
      <c r="AC45" s="30"/>
      <c r="AD45" s="30"/>
      <c r="AE45" s="30"/>
      <c r="AF45" s="30"/>
      <c r="AG45" s="30"/>
      <c r="AH45" s="30"/>
      <c r="AI45" s="144"/>
      <c r="AJ45" s="144"/>
    </row>
    <row r="46" spans="3:36" ht="15" hidden="1" customHeight="1" x14ac:dyDescent="0.25">
      <c r="D46" s="13" t="s">
        <v>95</v>
      </c>
      <c r="L46" s="77">
        <f>IF(L41&lt;20,1,0)</f>
        <v>1</v>
      </c>
      <c r="W46" s="18"/>
      <c r="X46" s="30"/>
      <c r="Y46" s="30"/>
      <c r="Z46" s="30"/>
      <c r="AA46" s="30"/>
      <c r="AB46" s="30"/>
      <c r="AC46" s="30"/>
      <c r="AD46" s="30"/>
      <c r="AE46" s="30"/>
      <c r="AF46" s="30"/>
      <c r="AG46" s="30"/>
      <c r="AH46" s="30"/>
      <c r="AI46" s="144"/>
      <c r="AJ46" s="144"/>
    </row>
    <row r="47" spans="3:36" ht="15" hidden="1" customHeight="1" x14ac:dyDescent="0.25">
      <c r="D47" s="13" t="s">
        <v>96</v>
      </c>
      <c r="L47" s="69">
        <f>IF(M51="",1,0)</f>
        <v>0</v>
      </c>
      <c r="W47" s="18"/>
      <c r="X47" s="30"/>
      <c r="Y47" s="30"/>
      <c r="Z47" s="30"/>
      <c r="AA47" s="30"/>
      <c r="AB47" s="30"/>
      <c r="AC47" s="30"/>
      <c r="AD47" s="30"/>
      <c r="AE47" s="30"/>
      <c r="AF47" s="30"/>
      <c r="AG47" s="30"/>
      <c r="AH47" s="30"/>
      <c r="AI47" s="144"/>
      <c r="AJ47" s="144"/>
    </row>
    <row r="48" spans="3:36" ht="15" hidden="1" customHeight="1" thickBot="1" x14ac:dyDescent="0.3">
      <c r="D48" s="13" t="s">
        <v>96</v>
      </c>
      <c r="L48" s="69">
        <f>IF(M51="",1,0)</f>
        <v>0</v>
      </c>
      <c r="W48" s="18"/>
      <c r="X48" s="30"/>
      <c r="Y48" s="30"/>
      <c r="Z48" s="30"/>
      <c r="AA48" s="30"/>
      <c r="AB48" s="30"/>
      <c r="AC48" s="30"/>
      <c r="AD48" s="30"/>
      <c r="AE48" s="30"/>
      <c r="AF48" s="30"/>
      <c r="AG48" s="30"/>
      <c r="AH48" s="30"/>
      <c r="AI48" s="144"/>
      <c r="AJ48" s="144"/>
    </row>
    <row r="49" spans="3:39" ht="31.5" x14ac:dyDescent="0.5">
      <c r="C49" s="128" t="s">
        <v>97</v>
      </c>
      <c r="D49" s="129"/>
      <c r="E49" s="129"/>
      <c r="F49" s="129"/>
      <c r="G49" s="129"/>
      <c r="H49" s="129"/>
      <c r="I49" s="129"/>
      <c r="J49" s="129"/>
      <c r="K49" s="129"/>
      <c r="L49" s="130"/>
      <c r="M49" s="39"/>
      <c r="W49" s="18"/>
      <c r="X49" s="30"/>
      <c r="Y49" s="30"/>
      <c r="Z49" s="30"/>
      <c r="AA49" s="30"/>
      <c r="AB49" s="30"/>
      <c r="AC49" s="30"/>
      <c r="AD49" s="30"/>
      <c r="AE49" s="30"/>
      <c r="AF49" s="30"/>
      <c r="AG49" s="30"/>
      <c r="AH49" s="30"/>
      <c r="AI49" s="144"/>
      <c r="AJ49" s="144"/>
      <c r="AM49" s="54"/>
    </row>
    <row r="50" spans="3:39" ht="32.25" customHeight="1" x14ac:dyDescent="0.4">
      <c r="C50" s="131" t="str">
        <f>IF(L44+L43=2,"HIGH RISK",IF(L48+L47=2,"MEDIUM RISK",IF(L45+L46&gt;0.9,"LOW RISK","")))</f>
        <v>LOW RISK</v>
      </c>
      <c r="D50" s="132"/>
      <c r="E50" s="132"/>
      <c r="F50" s="132"/>
      <c r="G50" s="132"/>
      <c r="H50" s="132"/>
      <c r="I50" s="132"/>
      <c r="J50" s="132"/>
      <c r="K50" s="132"/>
      <c r="L50" s="133"/>
      <c r="M50" s="40"/>
      <c r="W50" s="18"/>
      <c r="X50" s="30"/>
      <c r="Y50" s="30"/>
      <c r="Z50" s="30"/>
      <c r="AA50" s="30"/>
      <c r="AB50" s="30"/>
      <c r="AC50" s="30"/>
      <c r="AD50" s="30"/>
      <c r="AE50" s="30"/>
      <c r="AF50" s="30"/>
      <c r="AG50" s="30"/>
      <c r="AH50" s="30"/>
      <c r="AI50" s="144"/>
      <c r="AJ50" s="144"/>
    </row>
    <row r="51" spans="3:39" ht="32.25" customHeight="1" thickBot="1" x14ac:dyDescent="0.45">
      <c r="C51" s="134"/>
      <c r="D51" s="135"/>
      <c r="E51" s="135"/>
      <c r="F51" s="135"/>
      <c r="G51" s="135"/>
      <c r="H51" s="135"/>
      <c r="I51" s="135"/>
      <c r="J51" s="135"/>
      <c r="K51" s="135"/>
      <c r="L51" s="136"/>
      <c r="M51" s="41" t="str">
        <f>IF(L45+L46&gt;0.9,"LOW RISK","")</f>
        <v>LOW RISK</v>
      </c>
      <c r="W51" s="19"/>
      <c r="X51" s="32"/>
      <c r="Y51" s="32"/>
      <c r="Z51" s="32"/>
      <c r="AA51" s="32"/>
      <c r="AB51" s="32"/>
      <c r="AC51" s="32"/>
      <c r="AD51" s="32"/>
      <c r="AE51" s="32"/>
      <c r="AF51" s="32"/>
      <c r="AG51" s="32"/>
      <c r="AH51" s="32"/>
      <c r="AI51" s="144"/>
      <c r="AJ51" s="144"/>
    </row>
    <row r="52" spans="3:39" s="12" customFormat="1" x14ac:dyDescent="0.25">
      <c r="C52" s="37"/>
      <c r="I52" s="12">
        <f>I50*I51</f>
        <v>0</v>
      </c>
      <c r="L52" s="66"/>
      <c r="AI52" s="55"/>
    </row>
    <row r="53" spans="3:39" s="12" customFormat="1" x14ac:dyDescent="0.25">
      <c r="C53" s="37"/>
      <c r="L53" s="66"/>
      <c r="AI53" s="55"/>
    </row>
    <row r="54" spans="3:39" s="12" customFormat="1" x14ac:dyDescent="0.25">
      <c r="C54" s="37"/>
      <c r="L54" s="66"/>
      <c r="AI54" s="55"/>
    </row>
    <row r="55" spans="3:39" s="12" customFormat="1" x14ac:dyDescent="0.25">
      <c r="C55" s="37"/>
      <c r="L55" s="66"/>
      <c r="AI55" s="55"/>
    </row>
    <row r="56" spans="3:39" s="12" customFormat="1" x14ac:dyDescent="0.25">
      <c r="C56" s="37"/>
      <c r="L56" s="66"/>
      <c r="AI56" s="55"/>
    </row>
    <row r="57" spans="3:39" s="12" customFormat="1" x14ac:dyDescent="0.25">
      <c r="C57" s="37"/>
      <c r="L57" s="66"/>
      <c r="AI57" s="55"/>
    </row>
    <row r="58" spans="3:39" s="12" customFormat="1" x14ac:dyDescent="0.25">
      <c r="C58" s="37"/>
      <c r="L58" s="66"/>
      <c r="AI58" s="55"/>
    </row>
    <row r="59" spans="3:39" s="12" customFormat="1" x14ac:dyDescent="0.25">
      <c r="C59" s="37"/>
      <c r="L59" s="66"/>
      <c r="AI59" s="55"/>
    </row>
    <row r="60" spans="3:39" s="12" customFormat="1" x14ac:dyDescent="0.25">
      <c r="C60" s="37"/>
      <c r="L60" s="66"/>
      <c r="AI60" s="55"/>
    </row>
    <row r="61" spans="3:39" s="12" customFormat="1" x14ac:dyDescent="0.25">
      <c r="C61" s="37"/>
      <c r="L61" s="66"/>
      <c r="AI61" s="55"/>
    </row>
    <row r="62" spans="3:39" s="12" customFormat="1" x14ac:dyDescent="0.25">
      <c r="C62" s="37"/>
      <c r="L62" s="66"/>
      <c r="AI62" s="55"/>
    </row>
    <row r="80" ht="15.75" thickBot="1" x14ac:dyDescent="0.3"/>
    <row r="81" spans="3:46" ht="16.5" customHeight="1" x14ac:dyDescent="0.25">
      <c r="C81" s="137" t="s">
        <v>150</v>
      </c>
      <c r="D81" s="138"/>
      <c r="E81" s="138"/>
      <c r="F81" s="138"/>
      <c r="G81" s="138"/>
      <c r="H81" s="138"/>
      <c r="I81" s="138"/>
      <c r="J81" s="138"/>
      <c r="K81" s="138"/>
      <c r="L81" s="139"/>
      <c r="M81" s="49"/>
      <c r="N81" s="50"/>
    </row>
    <row r="82" spans="3:46" ht="15.75" thickBot="1" x14ac:dyDescent="0.3">
      <c r="C82" s="140"/>
      <c r="D82" s="141"/>
      <c r="E82" s="141"/>
      <c r="F82" s="141"/>
      <c r="G82" s="141"/>
      <c r="H82" s="141"/>
      <c r="I82" s="141"/>
      <c r="J82" s="141"/>
      <c r="K82" s="141"/>
      <c r="L82" s="142"/>
      <c r="M82" s="51"/>
      <c r="N82" s="52"/>
    </row>
    <row r="83" spans="3:46" ht="44.25" hidden="1" customHeight="1" x14ac:dyDescent="0.35">
      <c r="C83" s="126" t="str">
        <f>IF(D22="Yes","As there are other mains in the excavation or in close proximity to the main being worked on, a separate PTW/ RA MUST be completed for each main before work can commence. ", "")</f>
        <v/>
      </c>
      <c r="D83" s="127"/>
      <c r="E83" s="127"/>
      <c r="F83" s="127"/>
      <c r="G83" s="127"/>
      <c r="H83" s="127"/>
      <c r="I83" s="127"/>
      <c r="J83" s="127"/>
      <c r="K83" s="127"/>
      <c r="L83" s="127"/>
      <c r="M83" s="30"/>
      <c r="N83" s="34"/>
    </row>
    <row r="84" spans="3:46" ht="46.5" hidden="1" customHeight="1" x14ac:dyDescent="0.35">
      <c r="C84" s="123" t="str">
        <f>IF(AN24=2,"Remember any excavations over 1.2m deep or adjacent to live a carriageway will require temporary works sign off from a competent person. Work can not progress until temporary works are in place. See Essential Standard No.1.","")</f>
        <v/>
      </c>
      <c r="D84" s="124"/>
      <c r="E84" s="124"/>
      <c r="F84" s="124"/>
      <c r="G84" s="124"/>
      <c r="H84" s="124"/>
      <c r="I84" s="124"/>
      <c r="J84" s="124"/>
      <c r="K84" s="124"/>
      <c r="L84" s="124"/>
      <c r="M84" s="124"/>
      <c r="N84" s="125"/>
    </row>
    <row r="85" spans="3:46" ht="18.75" hidden="1" customHeight="1" x14ac:dyDescent="0.35">
      <c r="C85" s="45" t="str">
        <f>IF(AO25&gt;34,"As work is being undertaken on a GRP or UPVC main, work CAN NOT progress until the main can be isolated and depressurised. See Essential Std.","")</f>
        <v/>
      </c>
      <c r="D85" s="46"/>
      <c r="E85" s="46"/>
      <c r="F85" s="46"/>
      <c r="G85" s="46"/>
      <c r="H85" s="46"/>
      <c r="I85" s="46"/>
      <c r="J85" s="46"/>
      <c r="K85" s="46"/>
      <c r="L85" s="78"/>
      <c r="M85" s="46"/>
      <c r="N85" s="47"/>
    </row>
    <row r="86" spans="3:46" ht="30" hidden="1" customHeight="1" x14ac:dyDescent="0.25">
      <c r="C86" s="120" t="str">
        <f>IF(D21="AC","As work is being undertaken on an AC main work can only continue if the solution is to  ……………………..","")</f>
        <v/>
      </c>
      <c r="D86" s="121"/>
      <c r="E86" s="121"/>
      <c r="F86" s="121"/>
      <c r="G86" s="121"/>
      <c r="H86" s="121"/>
      <c r="I86" s="121"/>
      <c r="J86" s="121"/>
      <c r="K86" s="121"/>
      <c r="L86" s="121"/>
      <c r="M86" s="121"/>
      <c r="N86" s="122"/>
    </row>
    <row r="87" spans="3:46" ht="41.25" hidden="1" customHeight="1" x14ac:dyDescent="0.25">
      <c r="C87" s="120" t="str">
        <f>IF(O7=10,"Public Safety is at risk. Control measures MUST be introduced to mitigate the risk of flooding. See D7 for possible options.","")</f>
        <v/>
      </c>
      <c r="D87" s="121"/>
      <c r="E87" s="121"/>
      <c r="F87" s="121"/>
      <c r="G87" s="121"/>
      <c r="H87" s="121"/>
      <c r="I87" s="121"/>
      <c r="J87" s="121"/>
      <c r="K87" s="121"/>
      <c r="L87" s="121"/>
      <c r="M87" s="121"/>
      <c r="N87" s="122"/>
    </row>
    <row r="88" spans="3:46" ht="201.75" hidden="1" customHeight="1" x14ac:dyDescent="0.25">
      <c r="C88" s="152" t="str">
        <f>IF(L49="HIGH RISK",'MITIGATION REQUIREMENT'!$C$10,IF(L50="Medium RISK",'MITIGATION REQUIREMENT'!$C$6,IF(L51="Low RISK",'MITIGATION REQUIREMENT'!$C$4,"")))</f>
        <v/>
      </c>
      <c r="D88" s="153"/>
      <c r="E88" s="153"/>
      <c r="F88" s="153"/>
      <c r="G88" s="153"/>
      <c r="H88" s="153"/>
      <c r="I88" s="153"/>
      <c r="J88" s="153"/>
      <c r="K88" s="153"/>
      <c r="L88" s="153"/>
      <c r="M88" s="153"/>
      <c r="N88" s="154"/>
      <c r="AI88" s="149"/>
      <c r="AJ88" s="150"/>
      <c r="AK88" s="150"/>
      <c r="AL88" s="150"/>
      <c r="AM88" s="150"/>
      <c r="AN88" s="150"/>
      <c r="AO88" s="150"/>
      <c r="AP88" s="150"/>
      <c r="AQ88" s="150"/>
      <c r="AR88" s="150"/>
      <c r="AS88" s="150"/>
      <c r="AT88" s="151"/>
    </row>
    <row r="89" spans="3:46" hidden="1" x14ac:dyDescent="0.25">
      <c r="C89" s="18"/>
      <c r="D89" s="30"/>
      <c r="E89" s="30"/>
      <c r="F89" s="30"/>
      <c r="G89" s="30"/>
      <c r="H89" s="30"/>
      <c r="I89" s="30"/>
      <c r="J89" s="30"/>
      <c r="K89" s="30"/>
      <c r="L89" s="79"/>
      <c r="M89" s="30"/>
      <c r="N89" s="34"/>
    </row>
    <row r="90" spans="3:46" hidden="1" x14ac:dyDescent="0.25">
      <c r="C90" s="18"/>
      <c r="D90" s="30"/>
      <c r="E90" s="30"/>
      <c r="F90" s="30"/>
      <c r="G90" s="30"/>
      <c r="H90" s="30"/>
      <c r="I90" s="30"/>
      <c r="J90" s="30"/>
      <c r="K90" s="30"/>
      <c r="L90" s="79"/>
      <c r="M90" s="30"/>
      <c r="N90" s="34"/>
    </row>
    <row r="91" spans="3:46" hidden="1" x14ac:dyDescent="0.25">
      <c r="C91" s="18"/>
      <c r="D91" s="30"/>
      <c r="E91" s="30"/>
      <c r="F91" s="30"/>
      <c r="G91" s="30"/>
      <c r="H91" s="30"/>
      <c r="I91" s="30"/>
      <c r="J91" s="30"/>
      <c r="K91" s="30"/>
      <c r="L91" s="79"/>
      <c r="M91" s="30"/>
      <c r="N91" s="34"/>
    </row>
    <row r="92" spans="3:46" hidden="1" x14ac:dyDescent="0.25">
      <c r="C92" s="18"/>
      <c r="D92" s="30"/>
      <c r="E92" s="30"/>
      <c r="F92" s="30"/>
      <c r="G92" s="30"/>
      <c r="H92" s="30"/>
      <c r="I92" s="30"/>
      <c r="J92" s="30"/>
      <c r="K92" s="30"/>
      <c r="L92" s="79"/>
      <c r="M92" s="30"/>
      <c r="N92" s="34"/>
    </row>
    <row r="93" spans="3:46" hidden="1" x14ac:dyDescent="0.25">
      <c r="C93" s="18"/>
      <c r="D93" s="30"/>
      <c r="E93" s="30"/>
      <c r="F93" s="30"/>
      <c r="G93" s="30"/>
      <c r="H93" s="30"/>
      <c r="I93" s="30"/>
      <c r="J93" s="30"/>
      <c r="K93" s="30"/>
      <c r="L93" s="79"/>
      <c r="M93" s="30"/>
      <c r="N93" s="34"/>
    </row>
    <row r="94" spans="3:46" hidden="1" x14ac:dyDescent="0.25">
      <c r="C94" s="18"/>
      <c r="D94" s="30"/>
      <c r="E94" s="30"/>
      <c r="F94" s="30"/>
      <c r="G94" s="30"/>
      <c r="H94" s="30"/>
      <c r="I94" s="30"/>
      <c r="J94" s="30"/>
      <c r="K94" s="30"/>
      <c r="L94" s="79"/>
      <c r="M94" s="30"/>
      <c r="N94" s="34"/>
    </row>
    <row r="95" spans="3:46" hidden="1" x14ac:dyDescent="0.25">
      <c r="C95" s="18"/>
      <c r="D95" s="30"/>
      <c r="E95" s="30"/>
      <c r="F95" s="30"/>
      <c r="G95" s="30"/>
      <c r="H95" s="30"/>
      <c r="I95" s="30"/>
      <c r="J95" s="30"/>
      <c r="K95" s="30"/>
      <c r="L95" s="79"/>
      <c r="M95" s="30"/>
      <c r="N95" s="34"/>
    </row>
    <row r="96" spans="3:46" hidden="1" x14ac:dyDescent="0.25">
      <c r="C96" s="18"/>
      <c r="D96" s="30"/>
      <c r="E96" s="30"/>
      <c r="F96" s="30"/>
      <c r="G96" s="30"/>
      <c r="H96" s="30"/>
      <c r="I96" s="30"/>
      <c r="J96" s="30"/>
      <c r="K96" s="30"/>
      <c r="L96" s="79"/>
      <c r="M96" s="30"/>
      <c r="N96" s="34"/>
    </row>
    <row r="97" spans="3:14" hidden="1" x14ac:dyDescent="0.25">
      <c r="C97" s="18"/>
      <c r="D97" s="30"/>
      <c r="E97" s="30"/>
      <c r="F97" s="30"/>
      <c r="G97" s="30"/>
      <c r="H97" s="30"/>
      <c r="I97" s="30"/>
      <c r="J97" s="30"/>
      <c r="K97" s="30"/>
      <c r="L97" s="79"/>
      <c r="M97" s="30"/>
      <c r="N97" s="34"/>
    </row>
    <row r="98" spans="3:14" hidden="1" x14ac:dyDescent="0.25">
      <c r="C98" s="18"/>
      <c r="D98" s="30"/>
      <c r="E98" s="30"/>
      <c r="F98" s="30"/>
      <c r="G98" s="30"/>
      <c r="H98" s="30"/>
      <c r="I98" s="30"/>
      <c r="J98" s="30"/>
      <c r="K98" s="30"/>
      <c r="L98" s="79"/>
      <c r="M98" s="30"/>
      <c r="N98" s="34"/>
    </row>
    <row r="99" spans="3:14" hidden="1" x14ac:dyDescent="0.25">
      <c r="C99" s="18"/>
      <c r="D99" s="30"/>
      <c r="E99" s="30"/>
      <c r="F99" s="30"/>
      <c r="G99" s="30"/>
      <c r="H99" s="30"/>
      <c r="I99" s="30"/>
      <c r="J99" s="30"/>
      <c r="K99" s="30"/>
      <c r="L99" s="79"/>
      <c r="M99" s="30"/>
      <c r="N99" s="34"/>
    </row>
    <row r="100" spans="3:14" hidden="1" x14ac:dyDescent="0.25">
      <c r="C100" s="18"/>
      <c r="D100" s="30"/>
      <c r="E100" s="30"/>
      <c r="F100" s="30"/>
      <c r="G100" s="30"/>
      <c r="H100" s="30"/>
      <c r="I100" s="30"/>
      <c r="J100" s="30"/>
      <c r="K100" s="30"/>
      <c r="L100" s="79"/>
      <c r="M100" s="30"/>
      <c r="N100" s="34"/>
    </row>
    <row r="101" spans="3:14" hidden="1" x14ac:dyDescent="0.25">
      <c r="C101" s="18"/>
      <c r="D101" s="30"/>
      <c r="E101" s="30"/>
      <c r="F101" s="30"/>
      <c r="G101" s="30"/>
      <c r="H101" s="30"/>
      <c r="I101" s="30"/>
      <c r="J101" s="30"/>
      <c r="K101" s="30"/>
      <c r="L101" s="79"/>
      <c r="M101" s="30"/>
      <c r="N101" s="34"/>
    </row>
    <row r="102" spans="3:14" hidden="1" x14ac:dyDescent="0.25">
      <c r="C102" s="18"/>
      <c r="D102" s="30"/>
      <c r="E102" s="30"/>
      <c r="F102" s="30"/>
      <c r="G102" s="30"/>
      <c r="H102" s="30"/>
      <c r="I102" s="30"/>
      <c r="J102" s="30"/>
      <c r="K102" s="30"/>
      <c r="L102" s="79"/>
      <c r="M102" s="30"/>
      <c r="N102" s="34"/>
    </row>
    <row r="103" spans="3:14" hidden="1" x14ac:dyDescent="0.25">
      <c r="C103" s="18"/>
      <c r="D103" s="30"/>
      <c r="E103" s="30"/>
      <c r="F103" s="30"/>
      <c r="G103" s="30"/>
      <c r="H103" s="30"/>
      <c r="I103" s="30"/>
      <c r="J103" s="30"/>
      <c r="K103" s="30"/>
      <c r="L103" s="79"/>
      <c r="M103" s="30"/>
      <c r="N103" s="34"/>
    </row>
    <row r="104" spans="3:14" hidden="1" x14ac:dyDescent="0.25">
      <c r="C104" s="18"/>
      <c r="D104" s="30"/>
      <c r="E104" s="30"/>
      <c r="F104" s="30"/>
      <c r="G104" s="30"/>
      <c r="H104" s="30"/>
      <c r="I104" s="30"/>
      <c r="J104" s="30"/>
      <c r="K104" s="30"/>
      <c r="L104" s="79"/>
      <c r="M104" s="30"/>
      <c r="N104" s="34"/>
    </row>
    <row r="105" spans="3:14" hidden="1" x14ac:dyDescent="0.25">
      <c r="C105" s="18"/>
      <c r="D105" s="30"/>
      <c r="E105" s="30"/>
      <c r="F105" s="30"/>
      <c r="G105" s="30"/>
      <c r="H105" s="30"/>
      <c r="I105" s="30"/>
      <c r="J105" s="30"/>
      <c r="K105" s="30"/>
      <c r="L105" s="79"/>
      <c r="M105" s="30"/>
      <c r="N105" s="34"/>
    </row>
    <row r="106" spans="3:14" hidden="1" x14ac:dyDescent="0.25">
      <c r="C106" s="18"/>
      <c r="D106" s="30"/>
      <c r="E106" s="30"/>
      <c r="F106" s="30"/>
      <c r="G106" s="30"/>
      <c r="H106" s="30"/>
      <c r="I106" s="30"/>
      <c r="J106" s="30"/>
      <c r="K106" s="30"/>
      <c r="L106" s="79"/>
      <c r="M106" s="30"/>
      <c r="N106" s="34"/>
    </row>
    <row r="107" spans="3:14" ht="15.75" hidden="1" thickBot="1" x14ac:dyDescent="0.3">
      <c r="C107" s="19"/>
      <c r="D107" s="32"/>
      <c r="E107" s="32"/>
      <c r="F107" s="32"/>
      <c r="G107" s="32"/>
      <c r="H107" s="32"/>
      <c r="I107" s="32"/>
      <c r="J107" s="32"/>
      <c r="K107" s="32"/>
      <c r="L107" s="80"/>
      <c r="M107" s="32"/>
      <c r="N107" s="33"/>
    </row>
    <row r="108" spans="3:14" hidden="1" x14ac:dyDescent="0.25">
      <c r="C108" s="37" t="s">
        <v>98</v>
      </c>
    </row>
    <row r="109" spans="3:14" ht="30" hidden="1" x14ac:dyDescent="0.25">
      <c r="C109" s="37" t="s">
        <v>99</v>
      </c>
    </row>
    <row r="110" spans="3:14" hidden="1" x14ac:dyDescent="0.25">
      <c r="C110" s="37" t="s">
        <v>100</v>
      </c>
    </row>
    <row r="111" spans="3:14" hidden="1" x14ac:dyDescent="0.25"/>
    <row r="112" spans="3:14" ht="343.5" customHeight="1" x14ac:dyDescent="0.25">
      <c r="C112" s="146" t="str">
        <f>CLEAN(C83&amp;"  "&amp;C84&amp;"  "&amp;C85&amp;"  "&amp;C86&amp;"  "&amp;C87&amp;" "&amp;C114)</f>
        <v xml:space="preserve">         Method Statement &amp; Risk Assessment agreed by Thames Water site supervisor or where applicable, the site supervisor within the delivery partner organisationNetwork Optimisation Engineer or Risk Assessor to agree PTW content prior to issue.Any other mitigation measures identified on Risk Assessment TabMedium Isolation of the main should be considered in the first instance and must be discussed with the C Grade Area Manager. If this is not reasonably practicable, see Medium Risk Level control measures on "MITIGATION REQUIREMENT" TAB.</v>
      </c>
      <c r="D112" s="147"/>
      <c r="E112" s="147"/>
      <c r="F112" s="147"/>
      <c r="G112" s="147"/>
      <c r="H112" s="147"/>
      <c r="I112" s="147"/>
      <c r="J112" s="147"/>
      <c r="K112" s="147"/>
      <c r="L112" s="148"/>
      <c r="M112" s="30"/>
      <c r="N112" s="34"/>
    </row>
    <row r="114" spans="3:12" ht="250.5" hidden="1" customHeight="1" x14ac:dyDescent="0.25">
      <c r="C114" s="145" t="str">
        <f>IF(C50="LOW RISK",'MITIGATION REQUIREMENT'!D4,IF(C50="MEDIUM RISK",'MITIGATION REQUIREMENT'!D6,IF(C50="HIGH RISK",'MITIGATION REQUIREMENT'!D10,0)))</f>
        <v>Method Statement &amp; Risk Assessment agreed by Thames Water site supervisor or where applicable, the site supervisor within the delivery partner organisation
Network Optimisation Engineer or Risk Assessor to agree PTW content prior to issue.Any other mitigation measures identified on Risk Assessment Tab
Medium Isolation of the main should be considered in the first instance and must be discussed with the C Grade Area Manager. If this is not reasonably practicable, see Medium Risk Level control measures on "MITIGATION REQUIREMENT" TAB.</v>
      </c>
      <c r="D114" s="145"/>
      <c r="E114" s="145"/>
      <c r="F114" s="145"/>
      <c r="G114" s="145"/>
      <c r="H114" s="145"/>
      <c r="I114" s="145"/>
      <c r="J114" s="145"/>
      <c r="K114" s="145"/>
      <c r="L114" s="145"/>
    </row>
  </sheetData>
  <sheetProtection algorithmName="SHA-512" hashValue="TR55GRj23FkFA/Z+JEdUkH7h9vq4auULnnwtkDDUtXy7Ok96rLTVdh52uUEDawdIdt4osAgjnpoKv33t9+g7tw==" saltValue="zClsnYZGxJLBZNSz+O6oQQ==" spinCount="100000" sheet="1" objects="1" scenarios="1" selectLockedCells="1"/>
  <mergeCells count="14">
    <mergeCell ref="AI40:AJ40"/>
    <mergeCell ref="AI41:AJ51"/>
    <mergeCell ref="C114:L114"/>
    <mergeCell ref="C112:L112"/>
    <mergeCell ref="AI88:AT88"/>
    <mergeCell ref="C88:N88"/>
    <mergeCell ref="W28:AH28"/>
    <mergeCell ref="C86:N86"/>
    <mergeCell ref="C84:N84"/>
    <mergeCell ref="C83:L83"/>
    <mergeCell ref="C87:N87"/>
    <mergeCell ref="C49:L49"/>
    <mergeCell ref="C50:L51"/>
    <mergeCell ref="C81:L82"/>
  </mergeCells>
  <conditionalFormatting sqref="D22">
    <cfRule type="cellIs" dxfId="7" priority="13" operator="equal">
      <formula>"Yes"</formula>
    </cfRule>
  </conditionalFormatting>
  <conditionalFormatting sqref="D21">
    <cfRule type="cellIs" dxfId="6" priority="7" operator="equal">
      <formula>"AC"</formula>
    </cfRule>
    <cfRule type="expression" dxfId="5" priority="9">
      <formula>$AO$25&gt;34</formula>
    </cfRule>
  </conditionalFormatting>
  <conditionalFormatting sqref="D25">
    <cfRule type="expression" dxfId="4" priority="8">
      <formula>$AN$24=2</formula>
    </cfRule>
  </conditionalFormatting>
  <conditionalFormatting sqref="D7">
    <cfRule type="expression" dxfId="3" priority="6">
      <formula>$O$7=10</formula>
    </cfRule>
  </conditionalFormatting>
  <conditionalFormatting sqref="C50:L51">
    <cfRule type="containsText" dxfId="2" priority="1" operator="containsText" text="Low Risk">
      <formula>NOT(ISERROR(SEARCH("Low Risk",C50)))</formula>
    </cfRule>
    <cfRule type="containsText" dxfId="1" priority="2" operator="containsText" text="Medium Risk">
      <formula>NOT(ISERROR(SEARCH("Medium Risk",C50)))</formula>
    </cfRule>
    <cfRule type="containsText" dxfId="0" priority="3" operator="containsText" text="High Risk">
      <formula>NOT(ISERROR(SEARCH("High Risk",C50)))</formula>
    </cfRule>
    <cfRule type="colorScale" priority="4">
      <colorScale>
        <cfvo type="formula" val="&quot;High Risk&quot;"/>
        <cfvo type="formula" val="&quot;Medium Risk&quot;"/>
        <cfvo type="formula" val="&quot;Low Risk&quot;"/>
        <color rgb="FFF8696B"/>
        <color rgb="FFFFEB84"/>
        <color rgb="FF63BE7B"/>
      </colorScale>
    </cfRule>
  </conditionalFormatting>
  <dataValidations count="9">
    <dataValidation type="list" allowBlank="1" showInputMessage="1" showErrorMessage="1" sqref="D19 D31 D33 D22:D28 D6 D12" xr:uid="{00000000-0002-0000-0100-000000000000}">
      <formula1>$O$19:$P$19</formula1>
    </dataValidation>
    <dataValidation type="list" allowBlank="1" showInputMessage="1" showErrorMessage="1" sqref="D20" xr:uid="{00000000-0002-0000-0100-000001000000}">
      <formula1>$O$20:$S$20</formula1>
    </dataValidation>
    <dataValidation type="list" allowBlank="1" showInputMessage="1" showErrorMessage="1" sqref="D21" xr:uid="{00000000-0002-0000-0100-000002000000}">
      <formula1>$O$21:$U$21</formula1>
    </dataValidation>
    <dataValidation type="list" allowBlank="1" showInputMessage="1" showErrorMessage="1" sqref="D14" xr:uid="{00000000-0002-0000-0100-000003000000}">
      <formula1>$O$23:$S$23</formula1>
    </dataValidation>
    <dataValidation type="list" allowBlank="1" showInputMessage="1" showErrorMessage="1" sqref="D13" xr:uid="{00000000-0002-0000-0100-000004000000}">
      <formula1>$O$25:$S$25</formula1>
    </dataValidation>
    <dataValidation type="list" allowBlank="1" showInputMessage="1" showErrorMessage="1" sqref="D15 D8:D9 D29" xr:uid="{00000000-0002-0000-0100-000005000000}">
      <formula1>$O$19:$Q$19</formula1>
    </dataValidation>
    <dataValidation type="list" allowBlank="1" showInputMessage="1" showErrorMessage="1" prompt="a) No control measures in place._x000a_b) Sand bags in place ensuring water directed to drainage._x000a_c) Flood protection jersey barriers &amp; sandbags used._x000a_d) Pumps on site and set up to pump to drainage_x000a_e) c and d will be in place_x000a_   " sqref="D7" xr:uid="{00000000-0002-0000-0100-000006000000}">
      <formula1>$AS$5:$AS$9</formula1>
    </dataValidation>
    <dataValidation type="list" allowBlank="1" showInputMessage="1" showErrorMessage="1" sqref="D30 D11" xr:uid="{00000000-0002-0000-0100-000007000000}">
      <formula1>$AT$5:$AT$7</formula1>
    </dataValidation>
    <dataValidation type="list" allowBlank="1" showInputMessage="1" showErrorMessage="1" sqref="D10" xr:uid="{00000000-0002-0000-0100-000008000000}">
      <formula1>$AT$5:$AT$8</formula1>
    </dataValidation>
  </dataValidations>
  <pageMargins left="0.7" right="0.7" top="0.75" bottom="0.75" header="0.3" footer="0.3"/>
  <pageSetup paperSize="9" scale="2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topLeftCell="A21" workbookViewId="0">
      <selection activeCell="F26" sqref="F26"/>
    </sheetView>
  </sheetViews>
  <sheetFormatPr defaultRowHeight="15" x14ac:dyDescent="0.25"/>
  <sheetData>
    <row r="1" spans="1:12" x14ac:dyDescent="0.25">
      <c r="A1" s="2" t="s">
        <v>101</v>
      </c>
      <c r="B1" s="2" t="s">
        <v>102</v>
      </c>
      <c r="C1" s="2"/>
      <c r="D1" t="s">
        <v>103</v>
      </c>
      <c r="I1" t="s">
        <v>102</v>
      </c>
      <c r="J1" t="s">
        <v>104</v>
      </c>
      <c r="K1" t="s">
        <v>84</v>
      </c>
      <c r="L1" t="s">
        <v>85</v>
      </c>
    </row>
    <row r="2" spans="1:12" x14ac:dyDescent="0.25">
      <c r="A2" s="2" t="s">
        <v>105</v>
      </c>
      <c r="B2" s="2" t="s">
        <v>37</v>
      </c>
      <c r="C2" s="2"/>
      <c r="D2" t="s">
        <v>106</v>
      </c>
    </row>
    <row r="3" spans="1:12" x14ac:dyDescent="0.25">
      <c r="A3" s="2" t="s">
        <v>107</v>
      </c>
      <c r="B3" s="2" t="s">
        <v>45</v>
      </c>
      <c r="C3" s="2"/>
    </row>
    <row r="4" spans="1:12" x14ac:dyDescent="0.25">
      <c r="A4" s="2" t="s">
        <v>108</v>
      </c>
      <c r="B4" s="2"/>
      <c r="C4" s="2"/>
    </row>
    <row r="5" spans="1:12" x14ac:dyDescent="0.25">
      <c r="A5" s="2" t="s">
        <v>109</v>
      </c>
      <c r="B5" s="2"/>
      <c r="C5" s="2"/>
    </row>
    <row r="6" spans="1:12" x14ac:dyDescent="0.25">
      <c r="A6" s="2" t="s">
        <v>110</v>
      </c>
      <c r="B6" s="2"/>
      <c r="C6" s="2"/>
    </row>
    <row r="7" spans="1:12" ht="15.75" x14ac:dyDescent="0.25">
      <c r="A7" s="3" t="s">
        <v>111</v>
      </c>
      <c r="B7" s="3"/>
      <c r="C7" s="3"/>
    </row>
    <row r="8" spans="1:12" ht="15.75" x14ac:dyDescent="0.25">
      <c r="A8" s="3" t="s">
        <v>112</v>
      </c>
      <c r="B8" s="3"/>
      <c r="C8" s="3"/>
    </row>
    <row r="9" spans="1:12" ht="15.75" x14ac:dyDescent="0.25">
      <c r="A9" s="3" t="s">
        <v>113</v>
      </c>
      <c r="B9" s="3"/>
      <c r="C9" s="3"/>
    </row>
    <row r="10" spans="1:12" ht="15.75" x14ac:dyDescent="0.25">
      <c r="A10" s="4" t="s">
        <v>114</v>
      </c>
      <c r="B10" s="4"/>
      <c r="C10" s="4"/>
    </row>
    <row r="11" spans="1:12" ht="15.75" x14ac:dyDescent="0.25">
      <c r="A11" s="4" t="s">
        <v>115</v>
      </c>
      <c r="B11" s="4"/>
      <c r="C11" s="4"/>
    </row>
    <row r="12" spans="1:12" ht="15.75" x14ac:dyDescent="0.25">
      <c r="A12" s="4" t="s">
        <v>116</v>
      </c>
      <c r="B12" s="4"/>
      <c r="C12" s="4"/>
    </row>
    <row r="13" spans="1:12" ht="15.75" x14ac:dyDescent="0.25">
      <c r="A13" s="4"/>
      <c r="B13" s="4"/>
      <c r="C13" s="4"/>
    </row>
    <row r="14" spans="1:12" ht="15.75" x14ac:dyDescent="0.25">
      <c r="A14" s="4"/>
      <c r="B14" s="4"/>
      <c r="C14" s="4"/>
    </row>
    <row r="15" spans="1:12" ht="15.75" x14ac:dyDescent="0.25">
      <c r="A15" s="4" t="s">
        <v>117</v>
      </c>
      <c r="B15" s="4"/>
      <c r="C15" s="4"/>
    </row>
    <row r="16" spans="1:12" ht="15.75" x14ac:dyDescent="0.25">
      <c r="A16" s="4" t="s">
        <v>118</v>
      </c>
      <c r="B16" s="4"/>
      <c r="C16" s="4"/>
    </row>
    <row r="17" spans="1:6" ht="15.75" x14ac:dyDescent="0.25">
      <c r="A17" s="4" t="s">
        <v>119</v>
      </c>
      <c r="B17" s="4"/>
      <c r="C17" s="4"/>
    </row>
    <row r="18" spans="1:6" ht="15.75" x14ac:dyDescent="0.25">
      <c r="A18" s="4" t="s">
        <v>120</v>
      </c>
      <c r="B18" s="4"/>
      <c r="C18" s="4"/>
    </row>
    <row r="19" spans="1:6" ht="15.75" x14ac:dyDescent="0.25">
      <c r="A19" s="4"/>
      <c r="B19" s="4"/>
      <c r="C19" s="4"/>
    </row>
    <row r="20" spans="1:6" ht="15.75" x14ac:dyDescent="0.25">
      <c r="A20" s="4" t="s">
        <v>121</v>
      </c>
      <c r="B20" s="4"/>
      <c r="C20" s="4"/>
    </row>
    <row r="26" spans="1:6" ht="21" customHeight="1" x14ac:dyDescent="0.25">
      <c r="A26" s="5"/>
      <c r="B26" s="5"/>
      <c r="C26" s="6"/>
      <c r="D26" s="6"/>
      <c r="E26" s="7"/>
      <c r="F26" s="7"/>
    </row>
    <row r="27" spans="1:6" ht="21" customHeight="1" x14ac:dyDescent="0.25">
      <c r="A27" s="5"/>
      <c r="B27" s="5"/>
      <c r="C27" s="6"/>
      <c r="D27" s="6"/>
      <c r="E27" s="7"/>
      <c r="F27" s="7"/>
    </row>
    <row r="28" spans="1:6" ht="21" customHeight="1" x14ac:dyDescent="0.25">
      <c r="A28" s="5"/>
      <c r="B28" s="5"/>
      <c r="C28" s="6"/>
      <c r="D28" s="6"/>
      <c r="E28" s="6"/>
      <c r="F28" s="6"/>
    </row>
    <row r="29" spans="1:6" ht="21" customHeight="1" x14ac:dyDescent="0.25">
      <c r="A29" s="5"/>
      <c r="B29" s="5"/>
      <c r="C29" s="6"/>
      <c r="D29" s="6"/>
      <c r="E29" s="6"/>
      <c r="F29" s="6"/>
    </row>
    <row r="30" spans="1:6" ht="21" customHeight="1" x14ac:dyDescent="0.25">
      <c r="A30" s="5"/>
      <c r="B30" s="5"/>
      <c r="C30" s="5"/>
      <c r="D30" s="5"/>
      <c r="E30" s="5"/>
      <c r="F30" s="5"/>
    </row>
    <row r="31" spans="1:6" ht="21" customHeight="1" x14ac:dyDescent="0.25">
      <c r="A31" s="5"/>
      <c r="B31" s="5"/>
      <c r="C31" s="5"/>
      <c r="D31" s="5"/>
      <c r="E31" s="5"/>
      <c r="F31" s="5"/>
    </row>
  </sheetData>
  <dataValidations count="2">
    <dataValidation type="list" allowBlank="1" showInputMessage="1" showErrorMessage="1" sqref="B2:B3" xr:uid="{00000000-0002-0000-0200-000000000000}">
      <formula1>#REF!</formula1>
    </dataValidation>
    <dataValidation type="list" allowBlank="1" showInputMessage="1" showErrorMessage="1" sqref="B1" xr:uid="{00000000-0002-0000-0200-000001000000}">
      <formula1>$K$1:$N$1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zoomScaleNormal="100" workbookViewId="0">
      <selection activeCell="F10" sqref="F10"/>
    </sheetView>
  </sheetViews>
  <sheetFormatPr defaultRowHeight="15" x14ac:dyDescent="0.25"/>
  <cols>
    <col min="2" max="2" width="15.5703125" customWidth="1"/>
    <col min="3" max="3" width="129.7109375" customWidth="1"/>
    <col min="4" max="4" width="0" style="8" hidden="1" customWidth="1"/>
    <col min="5" max="7" width="9.140625" style="105"/>
  </cols>
  <sheetData>
    <row r="1" spans="1:7" s="8" customFormat="1" ht="4.5" customHeight="1" thickBot="1" x14ac:dyDescent="0.3">
      <c r="E1" s="105"/>
      <c r="F1" s="105"/>
      <c r="G1" s="105"/>
    </row>
    <row r="2" spans="1:7" s="8" customFormat="1" ht="15.75" hidden="1" thickBot="1" x14ac:dyDescent="0.3">
      <c r="E2" s="105"/>
      <c r="F2" s="105"/>
      <c r="G2" s="105"/>
    </row>
    <row r="3" spans="1:7" ht="19.5" thickBot="1" x14ac:dyDescent="0.35">
      <c r="A3" s="8"/>
      <c r="B3" s="9" t="s">
        <v>97</v>
      </c>
      <c r="C3" s="10" t="s">
        <v>122</v>
      </c>
    </row>
    <row r="4" spans="1:7" ht="45" x14ac:dyDescent="0.25">
      <c r="A4" s="8"/>
      <c r="B4" s="155" t="s">
        <v>24</v>
      </c>
      <c r="C4" s="53" t="s">
        <v>133</v>
      </c>
      <c r="D4" s="94" t="str">
        <f>C4&amp;C5</f>
        <v>Method Statement &amp; Risk Assessment agreed by Thames Water site supervisor or where applicable, the site supervisor within the delivery partner organisation
Network Optimisation Engineer or Risk Assessor to agree PTW content prior to issue.Any other mitigation measures identified on Risk Assessment Tab
Medium Isolation of the main should be considered in the first instance and must be discussed with the C Grade Area Manager. If this is not reasonably practicable, see Medium Risk Level control measures on "MITIGATION REQUIREMENT" TAB.</v>
      </c>
    </row>
    <row r="5" spans="1:7" ht="45.75" thickBot="1" x14ac:dyDescent="0.3">
      <c r="A5" s="8"/>
      <c r="B5" s="156"/>
      <c r="C5" s="57" t="s">
        <v>147</v>
      </c>
    </row>
    <row r="6" spans="1:7" ht="30" x14ac:dyDescent="0.25">
      <c r="A6" s="8"/>
      <c r="B6" s="157" t="s">
        <v>123</v>
      </c>
      <c r="C6" s="44" t="s">
        <v>132</v>
      </c>
      <c r="D6" s="94" t="str">
        <f>C6&amp;C7&amp;C8&amp;C9</f>
        <v>Method Statement &amp; Risk Assessment for live working must be agreed by Thames Water Area Manager or where applicable, Area Manager within the delivery partner organisation and agreed with Thames Water responsible personsA clear and adequate contingency plan for a burst main event must be identified in the Method StatementNetwork Optimisation Engineer or Risk Assessor to agree PTW content prior to issue (prior to any works taking place)Valve checks must be completed and method for isolating main confirmed in the event of a failure
- A trial shut prior to work commencing MUST be considered if reasonably practicable
- Any other mitigation measures identified on Risk Assessment Tab
High Isolation of the main MUST be considered in the first instance and must be discussed with C Grade Area Manager. If this is not possible, see High Risk Level control measures on "MITIGATION REQUIREMENT" TAB.</v>
      </c>
    </row>
    <row r="7" spans="1:7" x14ac:dyDescent="0.25">
      <c r="A7" s="8"/>
      <c r="B7" s="158"/>
      <c r="C7" s="11" t="s">
        <v>138</v>
      </c>
    </row>
    <row r="8" spans="1:7" x14ac:dyDescent="0.25">
      <c r="A8" s="8"/>
      <c r="B8" s="158"/>
      <c r="C8" s="11" t="s">
        <v>134</v>
      </c>
    </row>
    <row r="9" spans="1:7" ht="75.75" thickBot="1" x14ac:dyDescent="0.3">
      <c r="A9" s="8"/>
      <c r="B9" s="158"/>
      <c r="C9" s="58" t="s">
        <v>148</v>
      </c>
    </row>
    <row r="10" spans="1:7" ht="120" x14ac:dyDescent="0.25">
      <c r="A10" s="8"/>
      <c r="B10" s="159" t="s">
        <v>28</v>
      </c>
      <c r="C10" s="59" t="s">
        <v>149</v>
      </c>
      <c r="D10" s="94" t="str">
        <f>C10&amp;C11&amp;C12&amp;C13</f>
        <v>Method Statement &amp; Risk Assessment for live working must be agreed by the Thames Water Senior Health and Safety Representative and where applicable, the Senior Manager within the delivery partner organisation
A clear and adequate project specific contingency plan for a burst main event must be identified in the Method Statement and be agreed with the Senior Health and Safety Business Partner in Thames Water
C Grade Area Manager to sign off PTW and confirm that full isolation and depressurisation is not possible
Valve checks must be completed and method for isolating main confirmed in the event of a failure
A trial shut prior to work commencing must be completed
Any other mitigation measures identified in Comments boxes on Risk Assessment TabOperational Control to be consulted to consider if the works should be managed as an eventWater networks Senior Manager and TW Area H&amp;S Business Partner to be informed to consider handover to Capital DeliverySenior Leadership Team sign off required</v>
      </c>
    </row>
    <row r="11" spans="1:7" x14ac:dyDescent="0.25">
      <c r="A11" s="8"/>
      <c r="B11" s="160"/>
      <c r="C11" s="60" t="s">
        <v>128</v>
      </c>
    </row>
    <row r="12" spans="1:7" x14ac:dyDescent="0.25">
      <c r="A12" s="8"/>
      <c r="B12" s="160"/>
      <c r="C12" s="60" t="s">
        <v>139</v>
      </c>
    </row>
    <row r="13" spans="1:7" x14ac:dyDescent="0.25">
      <c r="A13" s="8"/>
      <c r="B13" s="161"/>
      <c r="C13" s="93" t="s">
        <v>129</v>
      </c>
    </row>
    <row r="14" spans="1:7" x14ac:dyDescent="0.25">
      <c r="A14" s="8"/>
    </row>
    <row r="15" spans="1:7" x14ac:dyDescent="0.25">
      <c r="A15" s="8"/>
    </row>
    <row r="16" spans="1:7"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sheetData>
  <sheetProtection algorithmName="SHA-512" hashValue="eIQWdMeS+BscIYCJ48WP6BF0BKkoK7bKrJMpNB4u89HTq0OgqAaEKLiV5D35HZKv+CeP70V64RMICBU3rNMtig==" saltValue="qML11T2Ly10aFILlXncrGQ==" spinCount="100000" sheet="1" objects="1" scenarios="1" selectLockedCells="1"/>
  <mergeCells count="3">
    <mergeCell ref="B4:B5"/>
    <mergeCell ref="B6:B9"/>
    <mergeCell ref="B10:B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51A0C996A7B8745B8DCECDCFDDB73BF" ma:contentTypeVersion="46" ma:contentTypeDescription="Create a new document." ma:contentTypeScope="" ma:versionID="8ada28138c65b26eb82606a39305c619">
  <xsd:schema xmlns:xsd="http://www.w3.org/2001/XMLSchema" xmlns:xs="http://www.w3.org/2001/XMLSchema" xmlns:p="http://schemas.microsoft.com/office/2006/metadata/properties" xmlns:ns2="139df65a-8811-41a5-969a-3a04cf9acd4c" xmlns:ns3="190b4aef-11a8-4e1c-90f0-e6b08d52d1a7" xmlns:ns4="dd6637dd-091b-45a8-a237-5e156d9e3fe7" targetNamespace="http://schemas.microsoft.com/office/2006/metadata/properties" ma:root="true" ma:fieldsID="a9ffdfa1ed982513d85b25c7f69fdfed" ns2:_="" ns3:_="" ns4:_="">
    <xsd:import namespace="139df65a-8811-41a5-969a-3a04cf9acd4c"/>
    <xsd:import namespace="190b4aef-11a8-4e1c-90f0-e6b08d52d1a7"/>
    <xsd:import namespace="dd6637dd-091b-45a8-a237-5e156d9e3fe7"/>
    <xsd:element name="properties">
      <xsd:complexType>
        <xsd:sequence>
          <xsd:element name="documentManagement">
            <xsd:complexType>
              <xsd:all>
                <xsd:element ref="ns2:Code" minOccurs="0"/>
                <xsd:element ref="ns2:Owner"/>
                <xsd:element ref="ns2:Doc_x0020_Version" minOccurs="0"/>
                <xsd:element ref="ns2:Date_x0020_Published" minOccurs="0"/>
                <xsd:element ref="ns2:DocCategory" minOccurs="0"/>
                <xsd:element ref="ns2:Target_x0020_Audiences" minOccurs="0"/>
                <xsd:element ref="ns2:MediaServiceMetadata" minOccurs="0"/>
                <xsd:element ref="ns2:MediaServiceFastMetadata" minOccurs="0"/>
                <xsd:element ref="ns3:SharedWithUsers" minOccurs="0"/>
                <xsd:element ref="ns3:SharedWithDetails" minOccurs="0"/>
                <xsd:element ref="ns4:Toolkits" minOccurs="0"/>
                <xsd:element ref="ns4:MediaServiceAutoKeyPoints" minOccurs="0"/>
                <xsd:element ref="ns4:MediaServiceKeyPoint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9df65a-8811-41a5-969a-3a04cf9acd4c" elementFormDefault="qualified">
    <xsd:import namespace="http://schemas.microsoft.com/office/2006/documentManagement/types"/>
    <xsd:import namespace="http://schemas.microsoft.com/office/infopath/2007/PartnerControls"/>
    <xsd:element name="Code" ma:index="2" nillable="true" ma:displayName="Code" ma:indexed="true" ma:internalName="Code">
      <xsd:simpleType>
        <xsd:restriction base="dms:Text">
          <xsd:maxLength value="255"/>
        </xsd:restriction>
      </xsd:simpleType>
    </xsd:element>
    <xsd:element name="Owner" ma:index="3" ma:displayName="Owner" ma:list="UserInfo" ma:SearchPeopleOnly="false" ma:SharePointGroup="0" ma:internalName="Owner"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_x0020_Version" ma:index="4" nillable="true" ma:displayName="Doc Version" ma:internalName="Doc_x0020_Version">
      <xsd:simpleType>
        <xsd:restriction base="dms:Text">
          <xsd:maxLength value="255"/>
        </xsd:restriction>
      </xsd:simpleType>
    </xsd:element>
    <xsd:element name="Date_x0020_Published" ma:index="5" nillable="true" ma:displayName="Date Published" ma:format="DateOnly" ma:internalName="Date_x0020_Published">
      <xsd:simpleType>
        <xsd:restriction base="dms:DateTime"/>
      </xsd:simpleType>
    </xsd:element>
    <xsd:element name="DocCategory" ma:index="6" nillable="true" ma:displayName="Category" ma:default="Unassigned" ma:format="Dropdown" ma:internalName="DocCategory">
      <xsd:simpleType>
        <xsd:restriction base="dms:Choice">
          <xsd:enumeration value="BRS"/>
          <xsd:enumeration value="CDM"/>
          <xsd:enumeration value="COSHH"/>
          <xsd:enumeration value="COSHH WN"/>
          <xsd:enumeration value="Emergency Plan"/>
          <xsd:enumeration value="Essential Standard"/>
          <xsd:enumeration value="HSI"/>
          <xsd:enumeration value="HSBN"/>
          <xsd:enumeration value="HSP"/>
          <xsd:enumeration value="HSWM"/>
          <xsd:enumeration value="Induction"/>
          <xsd:enumeration value="Learning bulletins"/>
          <xsd:enumeration value="Legislation"/>
          <xsd:enumeration value="Occ health"/>
          <xsd:enumeration value="Other"/>
          <xsd:enumeration value="RAG 3A"/>
          <xsd:enumeration value="RAG 3B"/>
          <xsd:enumeration value="RAG 3C"/>
          <xsd:enumeration value="RAG 3D"/>
          <xsd:enumeration value="RAG 3E"/>
          <xsd:enumeration value="Safety alerts"/>
          <xsd:enumeration value="SHE"/>
          <xsd:enumeration value="TT"/>
          <xsd:enumeration value="Unassigned"/>
          <xsd:enumeration value="WNTX INTRO"/>
          <xsd:enumeration value="WNTX S01"/>
          <xsd:enumeration value="WNTX S02"/>
          <xsd:enumeration value="WNTX S03"/>
          <xsd:enumeration value="WNTX S04"/>
          <xsd:enumeration value="WNTX S05"/>
          <xsd:enumeration value="WNTX S06"/>
          <xsd:enumeration value="WNTX S07"/>
          <xsd:enumeration value="WNTX S08"/>
          <xsd:enumeration value="WNTX S09"/>
          <xsd:enumeration value="WNTX S10"/>
          <xsd:enumeration value="WNTX CDM"/>
          <xsd:enumeration value="WNTX CDMAL"/>
          <xsd:enumeration value="WNTX Induction"/>
          <xsd:enumeration value="WNTX TBT"/>
          <xsd:enumeration value="WNTX TS"/>
        </xsd:restriction>
      </xsd:simpleType>
    </xsd:element>
    <xsd:element name="Target_x0020_Audiences" ma:index="7" nillable="true" ma:displayName="Target Audiences" ma:internalName="Target_x0020_Audiences">
      <xsd:simpleType>
        <xsd:restriction base="dms:Unknow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0b4aef-11a8-4e1c-90f0-e6b08d52d1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6637dd-091b-45a8-a237-5e156d9e3fe7" elementFormDefault="qualified">
    <xsd:import namespace="http://schemas.microsoft.com/office/2006/documentManagement/types"/>
    <xsd:import namespace="http://schemas.microsoft.com/office/infopath/2007/PartnerControls"/>
    <xsd:element name="Toolkits" ma:index="19" nillable="true" ma:displayName="Toolkits" ma:format="Dropdown" ma:internalName="Toolkits">
      <xsd:complexType>
        <xsd:complexContent>
          <xsd:extension base="dms:MultiChoice">
            <xsd:sequence>
              <xsd:element name="Value" maxOccurs="unbounded" minOccurs="0" nillable="true">
                <xsd:simpleType>
                  <xsd:restriction base="dms:Choice">
                    <xsd:enumeration value="Asbestos"/>
                    <xsd:enumeration value="Chemical"/>
                    <xsd:enumeration value="Confined space"/>
                    <xsd:enumeration value="Electrical"/>
                    <xsd:enumeration value="Fire"/>
                    <xsd:enumeration value="Health and wellbeing"/>
                    <xsd:enumeration value="Lifting"/>
                    <xsd:enumeration value="Manual handling"/>
                    <xsd:enumeration value="Plant, vehicles and equipment"/>
                    <xsd:enumeration value="PPE"/>
                    <xsd:enumeration value="Road safety"/>
                    <xsd:enumeration value="Utility strikes"/>
                    <xsd:enumeration value="Water"/>
                    <xsd:enumeration value="Weather"/>
                    <xsd:enumeration value="WNTX"/>
                    <xsd:enumeration value="Working at height"/>
                  </xsd:restriction>
                </xsd:simpleType>
              </xsd:element>
            </xsd:sequence>
          </xsd:extension>
        </xsd:complexContent>
      </xsd:complex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Published xmlns="139df65a-8811-41a5-969a-3a04cf9acd4c">2023-05-14T23:00:00+00:00</Date_x0020_Published>
    <DocCategory xmlns="139df65a-8811-41a5-969a-3a04cf9acd4c">Essential Standard</DocCategory>
    <Target_x0020_Audiences xmlns="139df65a-8811-41a5-969a-3a04cf9acd4c" xsi:nil="true"/>
    <Code xmlns="139df65a-8811-41a5-969a-3a04cf9acd4c">ES026a</Code>
    <Doc_x0020_Version xmlns="139df65a-8811-41a5-969a-3a04cf9acd4c">6</Doc_x0020_Version>
    <Owner xmlns="139df65a-8811-41a5-969a-3a04cf9acd4c">
      <UserInfo>
        <DisplayName>Ian Cameron</DisplayName>
        <AccountId>14549</AccountId>
        <AccountType/>
      </UserInfo>
    </Owner>
    <Toolkits xmlns="dd6637dd-091b-45a8-a237-5e156d9e3fe7">
      <Value>Utility strikes</Value>
    </Toolkit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064B1-FFFE-4F32-9E8F-DB1054CA30FF}">
  <ds:schemaRefs>
    <ds:schemaRef ds:uri="http://schemas.microsoft.com/sharepoint/events"/>
  </ds:schemaRefs>
</ds:datastoreItem>
</file>

<file path=customXml/itemProps2.xml><?xml version="1.0" encoding="utf-8"?>
<ds:datastoreItem xmlns:ds="http://schemas.openxmlformats.org/officeDocument/2006/customXml" ds:itemID="{9FC3C1D1-FEAE-4E79-84A2-07E167EBEAF8}"/>
</file>

<file path=customXml/itemProps3.xml><?xml version="1.0" encoding="utf-8"?>
<ds:datastoreItem xmlns:ds="http://schemas.openxmlformats.org/officeDocument/2006/customXml" ds:itemID="{39A38538-1023-4859-A5F5-59C883840453}">
  <ds:schemaRefs>
    <ds:schemaRef ds:uri="190b4aef-11a8-4e1c-90f0-e6b08d52d1a7"/>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139df65a-8811-41a5-969a-3a04cf9acd4c"/>
    <ds:schemaRef ds:uri="dd6637dd-091b-45a8-a237-5e156d9e3fe7"/>
    <ds:schemaRef ds:uri="http://purl.org/dc/elements/1.1/"/>
    <ds:schemaRef ds:uri="http://schemas.microsoft.com/office/2006/metadata/properties"/>
    <ds:schemaRef ds:uri="http://www.w3.org/XML/1998/namespace"/>
    <ds:schemaRef ds:uri="http://purl.org/dc/dcmitype/"/>
    <ds:schemaRef ds:uri="199a910f-8a0f-4869-adef-b7cc52475905"/>
  </ds:schemaRefs>
</ds:datastoreItem>
</file>

<file path=customXml/itemProps4.xml><?xml version="1.0" encoding="utf-8"?>
<ds:datastoreItem xmlns:ds="http://schemas.openxmlformats.org/officeDocument/2006/customXml" ds:itemID="{BFC9B00B-2548-4524-95FF-048648C6C9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RISK ASSESSMENT</vt:lpstr>
      <vt:lpstr>Sheet3</vt:lpstr>
      <vt:lpstr>MITIGATION REQUIREMENT</vt:lpstr>
    </vt:vector>
  </TitlesOfParts>
  <Manager/>
  <Company>Thames Water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26 - Working on Live Mains Questions</dc:title>
  <dc:subject/>
  <dc:creator>Thames Water User</dc:creator>
  <cp:keywords/>
  <dc:description/>
  <cp:lastModifiedBy>Gary Crisp</cp:lastModifiedBy>
  <cp:revision/>
  <cp:lastPrinted>2022-08-10T15:22:38Z</cp:lastPrinted>
  <dcterms:created xsi:type="dcterms:W3CDTF">2016-02-02T13:56:39Z</dcterms:created>
  <dcterms:modified xsi:type="dcterms:W3CDTF">2023-05-15T15:55:47Z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0x010100051A0C996A7B8745B8DCECDCFDDB73BF</vt:lpwstr>
  </property>
  <property fmtid="{D5CDD505-2E9C-101B-9397-08002B2CF9AE}" pid="3" name="_dlc_DocIdItemGuid">
    <vt:lpwstr>cede99fd-c23b-4aa6-acf1-6d2a24fbb319</vt:lpwstr>
  </property>
</Properties>
</file>